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-300" windowWidth="15576" windowHeight="8340"/>
  </bookViews>
  <sheets>
    <sheet name="Overview" sheetId="6" r:id="rId1"/>
    <sheet name="RawData" sheetId="12" r:id="rId2"/>
    <sheet name="CleanData" sheetId="11" r:id="rId3"/>
    <sheet name="Parameters" sheetId="4" r:id="rId4"/>
    <sheet name="Calculations1" sheetId="7" r:id="rId5"/>
    <sheet name="Calculations2" sheetId="13" r:id="rId6"/>
    <sheet name="Graph" sheetId="3" r:id="rId7"/>
    <sheet name="Table" sheetId="5" r:id="rId8"/>
  </sheets>
  <calcPr calcId="145621"/>
</workbook>
</file>

<file path=xl/calcChain.xml><?xml version="1.0" encoding="utf-8"?>
<calcChain xmlns="http://schemas.openxmlformats.org/spreadsheetml/2006/main">
  <c r="L5" i="13" l="1"/>
  <c r="L4" i="13"/>
  <c r="L5" i="7"/>
  <c r="L4" i="7"/>
  <c r="E24" i="12" l="1"/>
  <c r="D24" i="12" l="1"/>
  <c r="C24" i="12"/>
  <c r="B24" i="12"/>
  <c r="C6" i="13"/>
  <c r="C5" i="13"/>
  <c r="C4" i="13"/>
  <c r="C5" i="5"/>
  <c r="A6" i="5"/>
  <c r="C6" i="5" s="1"/>
  <c r="B13" i="13"/>
  <c r="G5" i="13"/>
  <c r="G4" i="13"/>
  <c r="B25" i="12"/>
  <c r="E4" i="11"/>
  <c r="E10" i="13" s="1"/>
  <c r="D4" i="11"/>
  <c r="D10" i="13" s="1"/>
  <c r="C4" i="11"/>
  <c r="B4" i="11"/>
  <c r="A4" i="11"/>
  <c r="A10" i="13" s="1"/>
  <c r="G5" i="7"/>
  <c r="G4" i="7"/>
  <c r="C10" i="13" l="1"/>
  <c r="B10" i="13"/>
  <c r="F10" i="13" s="1"/>
  <c r="I10" i="13" s="1"/>
  <c r="A7" i="5"/>
  <c r="F13" i="13"/>
  <c r="H13" i="13" s="1"/>
  <c r="J4" i="13"/>
  <c r="E12" i="7"/>
  <c r="E10" i="7"/>
  <c r="D10" i="7"/>
  <c r="C10" i="7"/>
  <c r="B10" i="7"/>
  <c r="A10" i="7"/>
  <c r="E23" i="11"/>
  <c r="E22" i="11"/>
  <c r="E21" i="11"/>
  <c r="E20" i="11"/>
  <c r="E19" i="11"/>
  <c r="E18" i="11"/>
  <c r="E17" i="11"/>
  <c r="E16" i="11"/>
  <c r="E15" i="11"/>
  <c r="E14" i="11"/>
  <c r="E13" i="11"/>
  <c r="E19" i="13" s="1"/>
  <c r="E12" i="11"/>
  <c r="E18" i="13" s="1"/>
  <c r="E11" i="11"/>
  <c r="E10" i="11"/>
  <c r="E9" i="11"/>
  <c r="E8" i="11"/>
  <c r="E7" i="11"/>
  <c r="E6" i="11"/>
  <c r="E12" i="13" s="1"/>
  <c r="E5" i="11"/>
  <c r="E24" i="11" s="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D21" i="13" s="1"/>
  <c r="C15" i="11"/>
  <c r="B15" i="11"/>
  <c r="D14" i="11"/>
  <c r="C14" i="11"/>
  <c r="C20" i="13" s="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D7" i="11"/>
  <c r="D13" i="13" s="1"/>
  <c r="C7" i="11"/>
  <c r="D6" i="11"/>
  <c r="D24" i="11" s="1"/>
  <c r="C6" i="11"/>
  <c r="B6" i="11"/>
  <c r="D5" i="11"/>
  <c r="C5" i="11"/>
  <c r="C24" i="11" s="1"/>
  <c r="B5" i="11"/>
  <c r="B24" i="11" s="1"/>
  <c r="A5" i="12"/>
  <c r="A6" i="12" s="1"/>
  <c r="A7" i="12" s="1"/>
  <c r="A8" i="12" s="1"/>
  <c r="A9" i="12" s="1"/>
  <c r="A5" i="11"/>
  <c r="A5" i="3" l="1"/>
  <c r="G13" i="13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H10" i="13"/>
  <c r="B11" i="7"/>
  <c r="F11" i="7" s="1"/>
  <c r="B11" i="13"/>
  <c r="B14" i="7"/>
  <c r="F14" i="7" s="1"/>
  <c r="B14" i="13"/>
  <c r="F14" i="13" s="1"/>
  <c r="D16" i="7"/>
  <c r="D16" i="13"/>
  <c r="C19" i="7"/>
  <c r="C19" i="13"/>
  <c r="B22" i="7"/>
  <c r="F22" i="7" s="1"/>
  <c r="B22" i="13"/>
  <c r="F22" i="13" s="1"/>
  <c r="H22" i="13" s="1"/>
  <c r="D24" i="7"/>
  <c r="D24" i="13"/>
  <c r="C27" i="7"/>
  <c r="C27" i="13"/>
  <c r="E11" i="7"/>
  <c r="E11" i="13"/>
  <c r="E23" i="7"/>
  <c r="E23" i="13"/>
  <c r="B12" i="7"/>
  <c r="F12" i="7" s="1"/>
  <c r="B12" i="13"/>
  <c r="F12" i="13" s="1"/>
  <c r="G12" i="13" s="1"/>
  <c r="B15" i="7"/>
  <c r="B10" i="3" s="1"/>
  <c r="B15" i="13"/>
  <c r="F15" i="13" s="1"/>
  <c r="H15" i="13" s="1"/>
  <c r="C16" i="7"/>
  <c r="C16" i="13"/>
  <c r="B19" i="7"/>
  <c r="F19" i="7" s="1"/>
  <c r="B19" i="13"/>
  <c r="F19" i="13" s="1"/>
  <c r="H19" i="13" s="1"/>
  <c r="C24" i="7"/>
  <c r="C24" i="13"/>
  <c r="B27" i="7"/>
  <c r="F27" i="7" s="1"/>
  <c r="B27" i="13"/>
  <c r="F27" i="13" s="1"/>
  <c r="D29" i="7"/>
  <c r="D29" i="13"/>
  <c r="E14" i="7"/>
  <c r="E14" i="13"/>
  <c r="E22" i="7"/>
  <c r="E22" i="13"/>
  <c r="E26" i="7"/>
  <c r="E26" i="13"/>
  <c r="A6" i="11"/>
  <c r="A12" i="13" s="1"/>
  <c r="A11" i="13"/>
  <c r="D11" i="7"/>
  <c r="D11" i="13"/>
  <c r="C13" i="7"/>
  <c r="C13" i="13"/>
  <c r="D14" i="7"/>
  <c r="D14" i="13"/>
  <c r="B16" i="7"/>
  <c r="F16" i="7" s="1"/>
  <c r="B16" i="13"/>
  <c r="F16" i="13" s="1"/>
  <c r="C17" i="7"/>
  <c r="C17" i="13"/>
  <c r="D18" i="7"/>
  <c r="D18" i="13"/>
  <c r="B20" i="7"/>
  <c r="F20" i="7" s="1"/>
  <c r="B20" i="13"/>
  <c r="F20" i="13" s="1"/>
  <c r="C21" i="7"/>
  <c r="C21" i="13"/>
  <c r="D22" i="7"/>
  <c r="D22" i="13"/>
  <c r="I22" i="13" s="1"/>
  <c r="B24" i="7"/>
  <c r="B19" i="3" s="1"/>
  <c r="B24" i="13"/>
  <c r="F24" i="13" s="1"/>
  <c r="G24" i="13" s="1"/>
  <c r="C25" i="7"/>
  <c r="C25" i="13"/>
  <c r="D26" i="7"/>
  <c r="D26" i="13"/>
  <c r="B28" i="7"/>
  <c r="F28" i="7" s="1"/>
  <c r="B28" i="13"/>
  <c r="F28" i="13" s="1"/>
  <c r="C29" i="7"/>
  <c r="C29" i="13"/>
  <c r="E13" i="7"/>
  <c r="E13" i="13"/>
  <c r="E17" i="7"/>
  <c r="E17" i="13"/>
  <c r="E21" i="7"/>
  <c r="E21" i="13"/>
  <c r="E25" i="7"/>
  <c r="E25" i="13"/>
  <c r="E29" i="7"/>
  <c r="E29" i="13"/>
  <c r="I13" i="13"/>
  <c r="C20" i="7"/>
  <c r="C12" i="7"/>
  <c r="C12" i="13"/>
  <c r="C15" i="7"/>
  <c r="C15" i="13"/>
  <c r="B18" i="7"/>
  <c r="F18" i="7" s="1"/>
  <c r="B18" i="13"/>
  <c r="F18" i="13" s="1"/>
  <c r="D20" i="7"/>
  <c r="D20" i="13"/>
  <c r="C23" i="7"/>
  <c r="C23" i="13"/>
  <c r="B26" i="7"/>
  <c r="F26" i="7" s="1"/>
  <c r="B26" i="13"/>
  <c r="F26" i="13" s="1"/>
  <c r="G26" i="13" s="1"/>
  <c r="D28" i="7"/>
  <c r="D28" i="13"/>
  <c r="E15" i="7"/>
  <c r="E15" i="13"/>
  <c r="E27" i="7"/>
  <c r="E27" i="13"/>
  <c r="D17" i="7"/>
  <c r="D17" i="13"/>
  <c r="B23" i="7"/>
  <c r="F23" i="7" s="1"/>
  <c r="B23" i="13"/>
  <c r="F23" i="13" s="1"/>
  <c r="H23" i="13" s="1"/>
  <c r="D25" i="7"/>
  <c r="D25" i="13"/>
  <c r="C28" i="7"/>
  <c r="C28" i="13"/>
  <c r="C11" i="7"/>
  <c r="C11" i="13"/>
  <c r="D12" i="7"/>
  <c r="D12" i="13"/>
  <c r="C14" i="7"/>
  <c r="C14" i="13"/>
  <c r="D15" i="7"/>
  <c r="D15" i="13"/>
  <c r="I15" i="13" s="1"/>
  <c r="B17" i="7"/>
  <c r="F17" i="7" s="1"/>
  <c r="B17" i="13"/>
  <c r="F17" i="13" s="1"/>
  <c r="I17" i="13" s="1"/>
  <c r="C18" i="7"/>
  <c r="C18" i="13"/>
  <c r="D19" i="7"/>
  <c r="D19" i="13"/>
  <c r="B21" i="7"/>
  <c r="F21" i="7" s="1"/>
  <c r="B21" i="13"/>
  <c r="F21" i="13" s="1"/>
  <c r="I21" i="13" s="1"/>
  <c r="C22" i="7"/>
  <c r="C22" i="13"/>
  <c r="D23" i="7"/>
  <c r="D23" i="13"/>
  <c r="B25" i="7"/>
  <c r="F25" i="7" s="1"/>
  <c r="B25" i="13"/>
  <c r="F25" i="13" s="1"/>
  <c r="C26" i="7"/>
  <c r="C26" i="13"/>
  <c r="D27" i="7"/>
  <c r="D27" i="13"/>
  <c r="B29" i="7"/>
  <c r="F29" i="7" s="1"/>
  <c r="B29" i="13"/>
  <c r="F29" i="13" s="1"/>
  <c r="G29" i="13" s="1"/>
  <c r="E16" i="13"/>
  <c r="E16" i="7"/>
  <c r="E20" i="7"/>
  <c r="E20" i="13"/>
  <c r="E24" i="7"/>
  <c r="E24" i="13"/>
  <c r="E28" i="7"/>
  <c r="E28" i="13"/>
  <c r="D21" i="7"/>
  <c r="D13" i="7"/>
  <c r="G10" i="13"/>
  <c r="J10" i="13" s="1"/>
  <c r="K10" i="13" s="1"/>
  <c r="L10" i="13" s="1"/>
  <c r="F10" i="7"/>
  <c r="D6" i="5"/>
  <c r="C7" i="5"/>
  <c r="A8" i="5"/>
  <c r="I23" i="13"/>
  <c r="H12" i="13"/>
  <c r="I14" i="13"/>
  <c r="B13" i="7"/>
  <c r="F13" i="7" s="1"/>
  <c r="B25" i="11"/>
  <c r="A7" i="11"/>
  <c r="A13" i="13" s="1"/>
  <c r="A12" i="7"/>
  <c r="A7" i="3" s="1"/>
  <c r="A11" i="7"/>
  <c r="A6" i="3" s="1"/>
  <c r="B24" i="3"/>
  <c r="E19" i="7"/>
  <c r="E18" i="7"/>
  <c r="B5" i="3"/>
  <c r="B7" i="3"/>
  <c r="C6" i="7"/>
  <c r="C5" i="7"/>
  <c r="C4" i="7"/>
  <c r="I25" i="13" l="1"/>
  <c r="F24" i="7"/>
  <c r="B12" i="3"/>
  <c r="B21" i="3"/>
  <c r="B11" i="3"/>
  <c r="H17" i="13"/>
  <c r="B9" i="3"/>
  <c r="G17" i="13"/>
  <c r="H24" i="13"/>
  <c r="J24" i="13" s="1"/>
  <c r="K24" i="13" s="1"/>
  <c r="I16" i="13"/>
  <c r="G22" i="13"/>
  <c r="J22" i="13" s="1"/>
  <c r="K22" i="13" s="1"/>
  <c r="L22" i="13" s="1"/>
  <c r="G19" i="13"/>
  <c r="J19" i="13" s="1"/>
  <c r="K19" i="13" s="1"/>
  <c r="L19" i="13" s="1"/>
  <c r="B20" i="3"/>
  <c r="B6" i="3"/>
  <c r="F15" i="7"/>
  <c r="H15" i="7" s="1"/>
  <c r="I29" i="13"/>
  <c r="I19" i="13"/>
  <c r="J13" i="13"/>
  <c r="K13" i="13" s="1"/>
  <c r="L13" i="13" s="1"/>
  <c r="E5" i="5" s="1"/>
  <c r="B17" i="3"/>
  <c r="I18" i="13"/>
  <c r="H18" i="13"/>
  <c r="I28" i="13"/>
  <c r="G28" i="13"/>
  <c r="I20" i="13"/>
  <c r="G20" i="13"/>
  <c r="H20" i="13"/>
  <c r="G27" i="13"/>
  <c r="H27" i="13"/>
  <c r="E6" i="5"/>
  <c r="F11" i="13"/>
  <c r="I16" i="7"/>
  <c r="B18" i="3"/>
  <c r="B16" i="3"/>
  <c r="B13" i="3"/>
  <c r="B23" i="3"/>
  <c r="H21" i="13"/>
  <c r="G21" i="13"/>
  <c r="G15" i="13"/>
  <c r="J15" i="13" s="1"/>
  <c r="K15" i="13" s="1"/>
  <c r="L15" i="13" s="1"/>
  <c r="G23" i="13"/>
  <c r="J23" i="13" s="1"/>
  <c r="K23" i="13" s="1"/>
  <c r="L23" i="13" s="1"/>
  <c r="I24" i="13"/>
  <c r="G25" i="13"/>
  <c r="H25" i="13"/>
  <c r="I26" i="13"/>
  <c r="H26" i="13"/>
  <c r="J26" i="13" s="1"/>
  <c r="K26" i="13" s="1"/>
  <c r="H16" i="13"/>
  <c r="G16" i="13"/>
  <c r="H14" i="13"/>
  <c r="G14" i="13"/>
  <c r="B14" i="3"/>
  <c r="B15" i="3"/>
  <c r="B22" i="3"/>
  <c r="J12" i="13"/>
  <c r="K12" i="13" s="1"/>
  <c r="H29" i="13"/>
  <c r="J29" i="13" s="1"/>
  <c r="K29" i="13" s="1"/>
  <c r="G18" i="13"/>
  <c r="J18" i="13" s="1"/>
  <c r="K18" i="13" s="1"/>
  <c r="H28" i="13"/>
  <c r="I27" i="13"/>
  <c r="I12" i="13"/>
  <c r="A9" i="5"/>
  <c r="C8" i="5"/>
  <c r="J4" i="7"/>
  <c r="G16" i="7"/>
  <c r="H16" i="7"/>
  <c r="B8" i="3"/>
  <c r="G13" i="7"/>
  <c r="A8" i="11"/>
  <c r="A14" i="13" s="1"/>
  <c r="A13" i="7"/>
  <c r="A8" i="3" s="1"/>
  <c r="G25" i="7"/>
  <c r="G17" i="7"/>
  <c r="G14" i="7"/>
  <c r="G26" i="7"/>
  <c r="G18" i="7"/>
  <c r="G11" i="7"/>
  <c r="I17" i="7"/>
  <c r="I26" i="7"/>
  <c r="H23" i="7"/>
  <c r="H12" i="7"/>
  <c r="H24" i="7"/>
  <c r="H13" i="7"/>
  <c r="I28" i="7"/>
  <c r="I23" i="7"/>
  <c r="H25" i="7"/>
  <c r="H17" i="7"/>
  <c r="H14" i="7"/>
  <c r="H26" i="7"/>
  <c r="H18" i="7"/>
  <c r="H11" i="7"/>
  <c r="I21" i="7"/>
  <c r="I10" i="7"/>
  <c r="G27" i="7"/>
  <c r="G19" i="7"/>
  <c r="G28" i="7"/>
  <c r="G20" i="7"/>
  <c r="I20" i="7"/>
  <c r="I24" i="7"/>
  <c r="I19" i="7"/>
  <c r="G29" i="7"/>
  <c r="G21" i="7"/>
  <c r="G10" i="7"/>
  <c r="G22" i="7"/>
  <c r="I25" i="7"/>
  <c r="I14" i="7"/>
  <c r="I18" i="7"/>
  <c r="H27" i="7"/>
  <c r="H19" i="7"/>
  <c r="H28" i="7"/>
  <c r="H20" i="7"/>
  <c r="I12" i="7"/>
  <c r="I27" i="7"/>
  <c r="I13" i="7"/>
  <c r="H29" i="7"/>
  <c r="H21" i="7"/>
  <c r="H10" i="7"/>
  <c r="H22" i="7"/>
  <c r="I29" i="7"/>
  <c r="I22" i="7"/>
  <c r="I11" i="7"/>
  <c r="G23" i="7"/>
  <c r="G12" i="7"/>
  <c r="G24" i="7"/>
  <c r="L26" i="13" l="1"/>
  <c r="L29" i="13"/>
  <c r="L24" i="13"/>
  <c r="G15" i="7"/>
  <c r="J15" i="7" s="1"/>
  <c r="K15" i="7" s="1"/>
  <c r="J21" i="7"/>
  <c r="K21" i="7" s="1"/>
  <c r="L21" i="7" s="1"/>
  <c r="C16" i="3" s="1"/>
  <c r="J17" i="13"/>
  <c r="K17" i="13" s="1"/>
  <c r="L17" i="13" s="1"/>
  <c r="J25" i="13"/>
  <c r="K25" i="13" s="1"/>
  <c r="L25" i="13" s="1"/>
  <c r="E8" i="5" s="1"/>
  <c r="J21" i="13"/>
  <c r="K21" i="13" s="1"/>
  <c r="L21" i="13" s="1"/>
  <c r="J27" i="13"/>
  <c r="K27" i="13" s="1"/>
  <c r="L27" i="13" s="1"/>
  <c r="J28" i="13"/>
  <c r="K28" i="13" s="1"/>
  <c r="L28" i="13" s="1"/>
  <c r="I15" i="7"/>
  <c r="J16" i="7"/>
  <c r="K16" i="7" s="1"/>
  <c r="L16" i="7" s="1"/>
  <c r="C11" i="3" s="1"/>
  <c r="L12" i="13"/>
  <c r="E7" i="5" s="1"/>
  <c r="J20" i="13"/>
  <c r="K20" i="13" s="1"/>
  <c r="L20" i="13" s="1"/>
  <c r="H11" i="13"/>
  <c r="I11" i="13"/>
  <c r="G11" i="13"/>
  <c r="J16" i="13"/>
  <c r="K16" i="13" s="1"/>
  <c r="L16" i="13" s="1"/>
  <c r="L18" i="13"/>
  <c r="J14" i="13"/>
  <c r="K14" i="13" s="1"/>
  <c r="L14" i="13" s="1"/>
  <c r="A10" i="5"/>
  <c r="C9" i="5"/>
  <c r="J10" i="7"/>
  <c r="K10" i="7" s="1"/>
  <c r="L10" i="7" s="1"/>
  <c r="J13" i="7"/>
  <c r="K13" i="7" s="1"/>
  <c r="L13" i="7" s="1"/>
  <c r="A14" i="7"/>
  <c r="A9" i="3" s="1"/>
  <c r="A9" i="11"/>
  <c r="J18" i="7"/>
  <c r="K18" i="7" s="1"/>
  <c r="L18" i="7" s="1"/>
  <c r="J25" i="7"/>
  <c r="J12" i="7"/>
  <c r="K12" i="7" s="1"/>
  <c r="L12" i="7" s="1"/>
  <c r="J26" i="7"/>
  <c r="K26" i="7" s="1"/>
  <c r="L26" i="7" s="1"/>
  <c r="C21" i="3" s="1"/>
  <c r="K25" i="7"/>
  <c r="L25" i="7" s="1"/>
  <c r="C20" i="3" s="1"/>
  <c r="J14" i="7"/>
  <c r="K14" i="7" s="1"/>
  <c r="L14" i="7" s="1"/>
  <c r="C9" i="3" s="1"/>
  <c r="J22" i="7"/>
  <c r="K22" i="7" s="1"/>
  <c r="L22" i="7" s="1"/>
  <c r="J29" i="7"/>
  <c r="K29" i="7" s="1"/>
  <c r="L29" i="7" s="1"/>
  <c r="C24" i="3" s="1"/>
  <c r="J20" i="7"/>
  <c r="K20" i="7" s="1"/>
  <c r="L20" i="7" s="1"/>
  <c r="J27" i="7"/>
  <c r="K27" i="7" s="1"/>
  <c r="L27" i="7" s="1"/>
  <c r="C22" i="3" s="1"/>
  <c r="J11" i="7"/>
  <c r="K11" i="7" s="1"/>
  <c r="L11" i="7" s="1"/>
  <c r="J17" i="7"/>
  <c r="K17" i="7" s="1"/>
  <c r="L17" i="7" s="1"/>
  <c r="C12" i="3" s="1"/>
  <c r="J24" i="7"/>
  <c r="K24" i="7" s="1"/>
  <c r="L24" i="7" s="1"/>
  <c r="C19" i="3" s="1"/>
  <c r="J23" i="7"/>
  <c r="K23" i="7" s="1"/>
  <c r="L23" i="7" s="1"/>
  <c r="C18" i="3" s="1"/>
  <c r="J19" i="7"/>
  <c r="K19" i="7" s="1"/>
  <c r="L19" i="7" s="1"/>
  <c r="C14" i="3" s="1"/>
  <c r="J28" i="7"/>
  <c r="K28" i="7" s="1"/>
  <c r="L28" i="7" s="1"/>
  <c r="C23" i="3" s="1"/>
  <c r="E9" i="5" l="1"/>
  <c r="L15" i="7"/>
  <c r="C10" i="3" s="1"/>
  <c r="A10" i="11"/>
  <c r="A15" i="13"/>
  <c r="J11" i="13"/>
  <c r="K11" i="13" s="1"/>
  <c r="L11" i="13" s="1"/>
  <c r="C8" i="3"/>
  <c r="D5" i="5"/>
  <c r="C6" i="3"/>
  <c r="C17" i="3"/>
  <c r="D8" i="5"/>
  <c r="C7" i="3"/>
  <c r="D7" i="5"/>
  <c r="C13" i="3"/>
  <c r="C15" i="3"/>
  <c r="C5" i="3"/>
  <c r="D9" i="5"/>
  <c r="A11" i="5"/>
  <c r="C10" i="5"/>
  <c r="D10" i="5" s="1"/>
  <c r="A15" i="7"/>
  <c r="A10" i="3" l="1"/>
  <c r="E11" i="5"/>
  <c r="E10" i="5"/>
  <c r="A16" i="13"/>
  <c r="A16" i="7"/>
  <c r="A12" i="5"/>
  <c r="C11" i="5"/>
  <c r="D11" i="5" s="1"/>
  <c r="E12" i="5" l="1"/>
  <c r="A13" i="5"/>
  <c r="C12" i="5"/>
  <c r="D12" i="5" s="1"/>
  <c r="A11" i="11"/>
  <c r="A17" i="13" s="1"/>
  <c r="A11" i="3"/>
  <c r="C13" i="5" l="1"/>
  <c r="D13" i="5" s="1"/>
  <c r="A12" i="11"/>
  <c r="A18" i="13" s="1"/>
  <c r="A17" i="7"/>
  <c r="A12" i="3" s="1"/>
  <c r="E13" i="5" l="1"/>
  <c r="A13" i="11"/>
  <c r="A19" i="13" s="1"/>
  <c r="A18" i="7"/>
  <c r="A13" i="3" s="1"/>
  <c r="A14" i="11" l="1"/>
  <c r="A20" i="13" s="1"/>
  <c r="A19" i="7"/>
  <c r="A14" i="3" s="1"/>
  <c r="A15" i="11" l="1"/>
  <c r="A21" i="13" s="1"/>
  <c r="A20" i="7"/>
  <c r="A15" i="3" s="1"/>
  <c r="A16" i="11" l="1"/>
  <c r="A22" i="13" s="1"/>
  <c r="A21" i="7"/>
  <c r="A16" i="3" s="1"/>
  <c r="A17" i="11" l="1"/>
  <c r="A23" i="13" s="1"/>
  <c r="A22" i="7"/>
  <c r="A17" i="3" s="1"/>
  <c r="A18" i="11" l="1"/>
  <c r="A24" i="13" s="1"/>
  <c r="A23" i="7"/>
  <c r="A18" i="3" s="1"/>
  <c r="A19" i="11" l="1"/>
  <c r="A25" i="13" s="1"/>
  <c r="A24" i="7"/>
  <c r="A19" i="3" s="1"/>
  <c r="A20" i="11" l="1"/>
  <c r="A26" i="13" s="1"/>
  <c r="A25" i="7"/>
  <c r="A20" i="3" s="1"/>
  <c r="A21" i="11" l="1"/>
  <c r="A27" i="13" s="1"/>
  <c r="A26" i="7"/>
  <c r="A21" i="3" s="1"/>
  <c r="A22" i="11" l="1"/>
  <c r="A28" i="13" s="1"/>
  <c r="A27" i="7"/>
  <c r="A22" i="3" s="1"/>
  <c r="A23" i="11" l="1"/>
  <c r="A28" i="7"/>
  <c r="A23" i="3" s="1"/>
  <c r="A29" i="7" l="1"/>
  <c r="A29" i="13"/>
  <c r="A24" i="3" l="1"/>
</calcChain>
</file>

<file path=xl/sharedStrings.xml><?xml version="1.0" encoding="utf-8"?>
<sst xmlns="http://schemas.openxmlformats.org/spreadsheetml/2006/main" count="115" uniqueCount="66">
  <si>
    <t>Age</t>
  </si>
  <si>
    <t>Inflation</t>
  </si>
  <si>
    <t>n</t>
  </si>
  <si>
    <t>Investment return</t>
  </si>
  <si>
    <t>Salary increases</t>
  </si>
  <si>
    <t>Drawdown</t>
  </si>
  <si>
    <t>%</t>
  </si>
  <si>
    <t>Investment return (i)</t>
  </si>
  <si>
    <t>Salary increases (j)</t>
  </si>
  <si>
    <t>Inflation (k)</t>
  </si>
  <si>
    <t>Salary</t>
  </si>
  <si>
    <t>OVERVIEW</t>
  </si>
  <si>
    <t>WORKSHEETS</t>
  </si>
  <si>
    <t>Parameters</t>
  </si>
  <si>
    <t>Table</t>
  </si>
  <si>
    <t>Graph</t>
  </si>
  <si>
    <t>GRAPH</t>
  </si>
  <si>
    <t>TABLE</t>
  </si>
  <si>
    <t>PARAMETERS</t>
  </si>
  <si>
    <t>Prepared by</t>
  </si>
  <si>
    <t>A. Student</t>
  </si>
  <si>
    <t>Last updated</t>
  </si>
  <si>
    <t>Project</t>
  </si>
  <si>
    <t>CONVENTIONS</t>
  </si>
  <si>
    <t>OK</t>
  </si>
  <si>
    <t>Checks are shown in red</t>
  </si>
  <si>
    <t>Dark shading indicates corrected data</t>
  </si>
  <si>
    <t>Pale shading indicates input cells that can be changed by the user</t>
  </si>
  <si>
    <t>DATA FOR GRAPH</t>
  </si>
  <si>
    <r>
      <t xml:space="preserve">Retirement age ( 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</si>
  <si>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 xml:space="preserve">Maximum age ( </t>
    </r>
    <r>
      <rPr>
        <i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)</t>
    </r>
  </si>
  <si>
    <t>Factor1</t>
  </si>
  <si>
    <t>Factor2</t>
  </si>
  <si>
    <t>RawData</t>
  </si>
  <si>
    <t>CleanData</t>
  </si>
  <si>
    <t>EMPLOYEE DATA</t>
  </si>
  <si>
    <t>Employee data (provided by the client)</t>
  </si>
  <si>
    <t>Employee data (with corrections)</t>
  </si>
  <si>
    <r>
      <t xml:space="preserve">Pension projections for </t>
    </r>
    <r>
      <rPr>
        <i/>
        <sz val="11"/>
        <color theme="1"/>
        <rFont val="Calibri"/>
        <family val="2"/>
        <scheme val="minor"/>
      </rPr>
      <t>LongerLives</t>
    </r>
  </si>
  <si>
    <t>EMPLOYEE DATA (with corrections)</t>
  </si>
  <si>
    <t>Rate</t>
  </si>
  <si>
    <t>Factor3</t>
  </si>
  <si>
    <t>Proj Sal</t>
  </si>
  <si>
    <t>Proj Fund</t>
  </si>
  <si>
    <t>Calculations1</t>
  </si>
  <si>
    <t>Pension projections (original parameter values)</t>
  </si>
  <si>
    <t>Calculations2</t>
  </si>
  <si>
    <t>Pension projections (alternative parameter values)</t>
  </si>
  <si>
    <t>CALCULATIONS (original)</t>
  </si>
  <si>
    <t>CALCULATIONS (alternative)</t>
  </si>
  <si>
    <t>Original</t>
  </si>
  <si>
    <t>Alternative</t>
  </si>
  <si>
    <t>to</t>
  </si>
  <si>
    <t>AGE RANGE</t>
  </si>
  <si>
    <t>DRAWDOWN %</t>
  </si>
  <si>
    <t>Ref</t>
  </si>
  <si>
    <t>CHECKS</t>
  </si>
  <si>
    <t>Average</t>
  </si>
  <si>
    <t>Fund</t>
  </si>
  <si>
    <t>Parameters for the calculations</t>
  </si>
  <si>
    <t>Graph of drawdown percentage versus age</t>
  </si>
  <si>
    <t>Table comparing drawdown percentages (by age band)</t>
  </si>
  <si>
    <t>ECONOMIC VARIABLES</t>
  </si>
  <si>
    <t>AGES</t>
  </si>
  <si>
    <t>FACTORS</t>
  </si>
  <si>
    <t>EMPLOYEE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</si>
</sst>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Continuous"/>
    </xf>
    <xf numFmtId="0" fontId="3" fillId="3" borderId="0" xfId="0" applyFont="1" applyFill="1"/>
    <xf numFmtId="0" fontId="0" fillId="0" borderId="0" xfId="0" applyFont="1"/>
    <xf numFmtId="15" fontId="0" fillId="0" borderId="0" xfId="0" applyNumberFormat="1" applyAlignment="1">
      <alignment horizontal="left"/>
    </xf>
    <xf numFmtId="0" fontId="0" fillId="4" borderId="0" xfId="0" applyFill="1"/>
    <xf numFmtId="0" fontId="0" fillId="0" borderId="0" xfId="0" applyAlignment="1">
      <alignment horizontal="centerContinuous"/>
    </xf>
    <xf numFmtId="0" fontId="0" fillId="0" borderId="0" xfId="0" quotePrefix="1"/>
    <xf numFmtId="9" fontId="0" fillId="0" borderId="0" xfId="1" applyFont="1" applyFill="1"/>
    <xf numFmtId="9" fontId="0" fillId="0" borderId="0" xfId="1" applyFont="1"/>
    <xf numFmtId="9" fontId="0" fillId="2" borderId="0" xfId="0" applyNumberFormat="1" applyFill="1" applyAlignment="1">
      <alignment horizontal="right"/>
    </xf>
    <xf numFmtId="0" fontId="0" fillId="0" borderId="0" xfId="0" applyFill="1"/>
    <xf numFmtId="9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164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Drawdown pension</a:t>
            </a:r>
            <a:r>
              <a:rPr lang="en-GB" sz="1400" baseline="0"/>
              <a:t> as percentage of salary</a:t>
            </a:r>
            <a:endParaRPr lang="en-GB" sz="14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Drawdown</c:v>
          </c:tx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Graph!$B$5:$B$24</c:f>
              <c:numCache>
                <c:formatCode>General</c:formatCode>
                <c:ptCount val="20"/>
                <c:pt idx="0">
                  <c:v>40</c:v>
                </c:pt>
                <c:pt idx="1">
                  <c:v>64</c:v>
                </c:pt>
                <c:pt idx="2">
                  <c:v>33</c:v>
                </c:pt>
                <c:pt idx="3">
                  <c:v>20</c:v>
                </c:pt>
                <c:pt idx="4">
                  <c:v>44</c:v>
                </c:pt>
                <c:pt idx="5">
                  <c:v>48</c:v>
                </c:pt>
                <c:pt idx="6">
                  <c:v>44</c:v>
                </c:pt>
                <c:pt idx="7">
                  <c:v>64</c:v>
                </c:pt>
                <c:pt idx="8">
                  <c:v>53</c:v>
                </c:pt>
                <c:pt idx="9">
                  <c:v>52</c:v>
                </c:pt>
                <c:pt idx="10">
                  <c:v>55</c:v>
                </c:pt>
                <c:pt idx="11">
                  <c:v>64</c:v>
                </c:pt>
                <c:pt idx="12">
                  <c:v>35</c:v>
                </c:pt>
                <c:pt idx="13">
                  <c:v>41</c:v>
                </c:pt>
                <c:pt idx="14">
                  <c:v>55</c:v>
                </c:pt>
                <c:pt idx="15">
                  <c:v>36</c:v>
                </c:pt>
                <c:pt idx="16">
                  <c:v>43</c:v>
                </c:pt>
                <c:pt idx="17">
                  <c:v>40</c:v>
                </c:pt>
                <c:pt idx="18">
                  <c:v>49</c:v>
                </c:pt>
                <c:pt idx="19">
                  <c:v>54</c:v>
                </c:pt>
              </c:numCache>
            </c:numRef>
          </c:xVal>
          <c:yVal>
            <c:numRef>
              <c:f>Graph!$C$5:$C$24</c:f>
              <c:numCache>
                <c:formatCode>0%</c:formatCode>
                <c:ptCount val="20"/>
                <c:pt idx="0">
                  <c:v>0.37817349706688619</c:v>
                </c:pt>
                <c:pt idx="1">
                  <c:v>0.10168226682643128</c:v>
                </c:pt>
                <c:pt idx="2">
                  <c:v>0.57630040910471259</c:v>
                </c:pt>
                <c:pt idx="3">
                  <c:v>0.26757037281906293</c:v>
                </c:pt>
                <c:pt idx="4">
                  <c:v>0.38125238372009207</c:v>
                </c:pt>
                <c:pt idx="5">
                  <c:v>0.31139518126712989</c:v>
                </c:pt>
                <c:pt idx="6">
                  <c:v>0.44885842989587532</c:v>
                </c:pt>
                <c:pt idx="7">
                  <c:v>9.2354688170182581E-2</c:v>
                </c:pt>
                <c:pt idx="8">
                  <c:v>0.27539187518688324</c:v>
                </c:pt>
                <c:pt idx="9">
                  <c:v>0.34515070188509273</c:v>
                </c:pt>
                <c:pt idx="10">
                  <c:v>0.26166635521999787</c:v>
                </c:pt>
                <c:pt idx="11">
                  <c:v>6.8358034642817714E-2</c:v>
                </c:pt>
                <c:pt idx="12">
                  <c:v>0.54742263488347864</c:v>
                </c:pt>
                <c:pt idx="13">
                  <c:v>0.79564574385006148</c:v>
                </c:pt>
                <c:pt idx="14">
                  <c:v>0.29377742419938035</c:v>
                </c:pt>
                <c:pt idx="15">
                  <c:v>0.67651724293352811</c:v>
                </c:pt>
                <c:pt idx="16">
                  <c:v>0.33174319408615</c:v>
                </c:pt>
                <c:pt idx="17">
                  <c:v>0.37583190346481377</c:v>
                </c:pt>
                <c:pt idx="18">
                  <c:v>0.32744853364553844</c:v>
                </c:pt>
                <c:pt idx="19">
                  <c:v>0.32450323367179429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41984"/>
        <c:axId val="112043904"/>
      </c:scatterChart>
      <c:valAx>
        <c:axId val="112041984"/>
        <c:scaling>
          <c:orientation val="minMax"/>
          <c:max val="65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043904"/>
        <c:crosses val="autoZero"/>
        <c:crossBetween val="midCat"/>
        <c:majorUnit val="5"/>
      </c:valAx>
      <c:valAx>
        <c:axId val="11204390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Percentage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120419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19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E24" sqref="E24"/>
    </sheetView>
  </sheetViews>
  <sheetFormatPr defaultRowHeight="14.4" x14ac:dyDescent="0.3"/>
  <cols>
    <col min="1" max="1" width="14.109375" customWidth="1"/>
    <col min="2" max="2" width="54.5546875" customWidth="1"/>
  </cols>
  <sheetData>
    <row r="1" spans="1:2" x14ac:dyDescent="0.3">
      <c r="A1" s="9" t="s">
        <v>11</v>
      </c>
    </row>
    <row r="3" spans="1:2" x14ac:dyDescent="0.3">
      <c r="A3" t="s">
        <v>22</v>
      </c>
      <c r="B3" t="s">
        <v>38</v>
      </c>
    </row>
    <row r="4" spans="1:2" x14ac:dyDescent="0.3">
      <c r="A4" t="s">
        <v>19</v>
      </c>
      <c r="B4" t="s">
        <v>20</v>
      </c>
    </row>
    <row r="5" spans="1:2" x14ac:dyDescent="0.3">
      <c r="A5" t="s">
        <v>21</v>
      </c>
      <c r="B5" s="11">
        <v>42005</v>
      </c>
    </row>
    <row r="7" spans="1:2" x14ac:dyDescent="0.3">
      <c r="A7" s="6" t="s">
        <v>12</v>
      </c>
    </row>
    <row r="8" spans="1:2" s="10" customFormat="1" x14ac:dyDescent="0.3">
      <c r="A8" s="10" t="s">
        <v>33</v>
      </c>
      <c r="B8" t="s">
        <v>36</v>
      </c>
    </row>
    <row r="9" spans="1:2" s="10" customFormat="1" x14ac:dyDescent="0.3">
      <c r="A9" s="10" t="s">
        <v>34</v>
      </c>
      <c r="B9" t="s">
        <v>37</v>
      </c>
    </row>
    <row r="10" spans="1:2" x14ac:dyDescent="0.3">
      <c r="A10" t="s">
        <v>13</v>
      </c>
      <c r="B10" t="s">
        <v>59</v>
      </c>
    </row>
    <row r="11" spans="1:2" x14ac:dyDescent="0.3">
      <c r="A11" t="s">
        <v>44</v>
      </c>
      <c r="B11" t="s">
        <v>45</v>
      </c>
    </row>
    <row r="12" spans="1:2" x14ac:dyDescent="0.3">
      <c r="A12" t="s">
        <v>46</v>
      </c>
      <c r="B12" t="s">
        <v>47</v>
      </c>
    </row>
    <row r="13" spans="1:2" x14ac:dyDescent="0.3">
      <c r="A13" t="s">
        <v>15</v>
      </c>
      <c r="B13" t="s">
        <v>60</v>
      </c>
    </row>
    <row r="14" spans="1:2" x14ac:dyDescent="0.3">
      <c r="A14" t="s">
        <v>14</v>
      </c>
      <c r="B14" t="s">
        <v>61</v>
      </c>
    </row>
    <row r="16" spans="1:2" x14ac:dyDescent="0.3">
      <c r="A16" s="6" t="s">
        <v>23</v>
      </c>
    </row>
    <row r="17" spans="1:2" x14ac:dyDescent="0.3">
      <c r="A17" s="7"/>
      <c r="B17" t="s">
        <v>27</v>
      </c>
    </row>
    <row r="18" spans="1:2" x14ac:dyDescent="0.3">
      <c r="A18" s="12"/>
      <c r="B18" t="s">
        <v>26</v>
      </c>
    </row>
    <row r="19" spans="1:2" x14ac:dyDescent="0.3">
      <c r="A19" s="5" t="s">
        <v>24</v>
      </c>
      <c r="B19" t="s"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6" sqref="E26"/>
    </sheetView>
  </sheetViews>
  <sheetFormatPr defaultRowHeight="14.4" x14ac:dyDescent="0.3"/>
  <cols>
    <col min="1" max="3" width="8.88671875" customWidth="1"/>
    <col min="5" max="5" width="8.88671875" customWidth="1"/>
    <col min="8" max="8" width="8.88671875" customWidth="1"/>
  </cols>
  <sheetData>
    <row r="1" spans="1:6" x14ac:dyDescent="0.3">
      <c r="A1" s="9" t="s">
        <v>35</v>
      </c>
      <c r="B1" s="9"/>
    </row>
    <row r="3" spans="1:6" x14ac:dyDescent="0.3">
      <c r="A3" s="2" t="s">
        <v>55</v>
      </c>
      <c r="B3" s="2" t="s">
        <v>0</v>
      </c>
      <c r="C3" s="2" t="s">
        <v>58</v>
      </c>
      <c r="D3" s="2" t="s">
        <v>10</v>
      </c>
      <c r="E3" s="19" t="s">
        <v>40</v>
      </c>
      <c r="F3" s="5"/>
    </row>
    <row r="4" spans="1:6" x14ac:dyDescent="0.3">
      <c r="A4" s="6">
        <v>1</v>
      </c>
      <c r="B4">
        <v>40</v>
      </c>
      <c r="C4">
        <v>25</v>
      </c>
      <c r="D4">
        <v>30</v>
      </c>
      <c r="E4" s="15">
        <v>0.15</v>
      </c>
      <c r="F4" s="5"/>
    </row>
    <row r="5" spans="1:6" x14ac:dyDescent="0.3">
      <c r="A5" s="6">
        <f>A4+1</f>
        <v>2</v>
      </c>
      <c r="B5">
        <v>64</v>
      </c>
      <c r="C5">
        <v>132</v>
      </c>
      <c r="D5">
        <v>89</v>
      </c>
      <c r="E5" s="15">
        <v>0.15</v>
      </c>
      <c r="F5" s="5"/>
    </row>
    <row r="6" spans="1:6" x14ac:dyDescent="0.3">
      <c r="A6" s="6">
        <f t="shared" ref="A6:A23" si="0">A5+1</f>
        <v>3</v>
      </c>
      <c r="B6">
        <v>33</v>
      </c>
      <c r="C6">
        <v>27</v>
      </c>
      <c r="D6">
        <v>18</v>
      </c>
      <c r="E6" s="15">
        <v>0.15</v>
      </c>
      <c r="F6" s="5"/>
    </row>
    <row r="7" spans="1:6" x14ac:dyDescent="0.3">
      <c r="A7" s="6">
        <f t="shared" si="0"/>
        <v>4</v>
      </c>
      <c r="B7">
        <v>200</v>
      </c>
      <c r="C7">
        <v>5</v>
      </c>
      <c r="D7">
        <v>15</v>
      </c>
      <c r="E7" s="15">
        <v>0.05</v>
      </c>
      <c r="F7" s="5"/>
    </row>
    <row r="8" spans="1:6" x14ac:dyDescent="0.3">
      <c r="A8" s="6">
        <f t="shared" si="0"/>
        <v>5</v>
      </c>
      <c r="B8">
        <v>44</v>
      </c>
      <c r="C8">
        <v>25</v>
      </c>
      <c r="D8">
        <v>16</v>
      </c>
      <c r="E8" s="15">
        <v>0.15</v>
      </c>
      <c r="F8" s="5"/>
    </row>
    <row r="9" spans="1:6" x14ac:dyDescent="0.3">
      <c r="A9" s="6">
        <f t="shared" si="0"/>
        <v>6</v>
      </c>
      <c r="B9">
        <v>48</v>
      </c>
      <c r="C9">
        <v>64</v>
      </c>
      <c r="D9">
        <v>43</v>
      </c>
      <c r="E9" s="15">
        <v>0.15</v>
      </c>
    </row>
    <row r="10" spans="1:6" x14ac:dyDescent="0.3">
      <c r="A10" s="6">
        <f t="shared" si="0"/>
        <v>7</v>
      </c>
      <c r="B10">
        <v>44</v>
      </c>
      <c r="C10">
        <v>53</v>
      </c>
      <c r="D10">
        <v>23</v>
      </c>
      <c r="E10" s="15">
        <v>0.15</v>
      </c>
    </row>
    <row r="11" spans="1:6" x14ac:dyDescent="0.3">
      <c r="A11" s="6">
        <f t="shared" si="0"/>
        <v>8</v>
      </c>
      <c r="B11">
        <v>64</v>
      </c>
      <c r="C11">
        <v>111</v>
      </c>
      <c r="D11">
        <v>90</v>
      </c>
      <c r="E11" s="15">
        <v>0.25</v>
      </c>
    </row>
    <row r="12" spans="1:6" x14ac:dyDescent="0.3">
      <c r="A12" s="6">
        <f t="shared" si="0"/>
        <v>9</v>
      </c>
      <c r="B12">
        <v>53</v>
      </c>
      <c r="C12">
        <v>54</v>
      </c>
      <c r="D12">
        <v>38</v>
      </c>
      <c r="E12" s="15">
        <v>0.2</v>
      </c>
    </row>
    <row r="13" spans="1:6" x14ac:dyDescent="0.3">
      <c r="A13" s="6">
        <f t="shared" si="0"/>
        <v>10</v>
      </c>
      <c r="B13">
        <v>52</v>
      </c>
      <c r="C13">
        <v>73</v>
      </c>
      <c r="D13">
        <v>35</v>
      </c>
      <c r="E13" s="15">
        <v>0.2</v>
      </c>
    </row>
    <row r="14" spans="1:6" x14ac:dyDescent="0.3">
      <c r="A14" s="6">
        <f t="shared" si="0"/>
        <v>11</v>
      </c>
      <c r="B14">
        <v>55</v>
      </c>
      <c r="C14">
        <v>80</v>
      </c>
      <c r="D14">
        <v>47</v>
      </c>
      <c r="E14" s="15">
        <v>0.2</v>
      </c>
    </row>
    <row r="15" spans="1:6" x14ac:dyDescent="0.3">
      <c r="A15" s="6">
        <f t="shared" si="0"/>
        <v>12</v>
      </c>
      <c r="B15">
        <v>64</v>
      </c>
      <c r="C15">
        <v>91</v>
      </c>
      <c r="D15">
        <v>96</v>
      </c>
      <c r="E15" s="15">
        <v>0.15</v>
      </c>
    </row>
    <row r="16" spans="1:6" x14ac:dyDescent="0.3">
      <c r="A16" s="6">
        <f t="shared" si="0"/>
        <v>13</v>
      </c>
      <c r="B16">
        <v>35</v>
      </c>
      <c r="C16">
        <v>32</v>
      </c>
      <c r="D16">
        <v>20</v>
      </c>
      <c r="E16" s="15">
        <v>0.15</v>
      </c>
    </row>
    <row r="17" spans="1:5" x14ac:dyDescent="0.3">
      <c r="A17" s="6">
        <f t="shared" si="0"/>
        <v>14</v>
      </c>
      <c r="B17">
        <v>41</v>
      </c>
      <c r="C17">
        <v>41</v>
      </c>
      <c r="D17">
        <v>17</v>
      </c>
      <c r="E17" s="15">
        <v>0.3</v>
      </c>
    </row>
    <row r="18" spans="1:5" x14ac:dyDescent="0.3">
      <c r="A18" s="6">
        <f t="shared" si="0"/>
        <v>15</v>
      </c>
      <c r="B18">
        <v>55</v>
      </c>
      <c r="C18">
        <v>56</v>
      </c>
      <c r="D18">
        <v>46</v>
      </c>
      <c r="E18" s="15">
        <v>0.3</v>
      </c>
    </row>
    <row r="19" spans="1:5" x14ac:dyDescent="0.3">
      <c r="A19" s="6">
        <f t="shared" si="0"/>
        <v>16</v>
      </c>
      <c r="B19">
        <v>36</v>
      </c>
      <c r="C19">
        <v>45</v>
      </c>
      <c r="D19">
        <v>15</v>
      </c>
      <c r="E19" s="15">
        <v>0.15</v>
      </c>
    </row>
    <row r="20" spans="1:5" x14ac:dyDescent="0.3">
      <c r="A20" s="6">
        <f t="shared" si="0"/>
        <v>17</v>
      </c>
      <c r="B20">
        <v>43</v>
      </c>
      <c r="C20">
        <v>17</v>
      </c>
      <c r="D20">
        <v>20</v>
      </c>
      <c r="E20" s="15">
        <v>0.15</v>
      </c>
    </row>
    <row r="21" spans="1:5" x14ac:dyDescent="0.3">
      <c r="A21" s="6">
        <f t="shared" si="0"/>
        <v>18</v>
      </c>
      <c r="B21">
        <v>40</v>
      </c>
      <c r="C21">
        <v>17</v>
      </c>
      <c r="D21">
        <v>21</v>
      </c>
      <c r="E21" s="15">
        <v>0.15</v>
      </c>
    </row>
    <row r="22" spans="1:5" x14ac:dyDescent="0.3">
      <c r="A22" s="6">
        <f t="shared" si="0"/>
        <v>19</v>
      </c>
      <c r="B22">
        <v>49</v>
      </c>
      <c r="C22">
        <v>82</v>
      </c>
      <c r="D22">
        <v>44</v>
      </c>
      <c r="E22" s="15">
        <v>0.15</v>
      </c>
    </row>
    <row r="23" spans="1:5" x14ac:dyDescent="0.3">
      <c r="A23" s="6">
        <f t="shared" si="0"/>
        <v>20</v>
      </c>
      <c r="B23">
        <v>54</v>
      </c>
      <c r="C23">
        <v>56</v>
      </c>
      <c r="D23">
        <v>43</v>
      </c>
      <c r="E23" s="15">
        <v>0.3</v>
      </c>
    </row>
    <row r="24" spans="1:5" x14ac:dyDescent="0.3">
      <c r="A24" s="2" t="s">
        <v>57</v>
      </c>
      <c r="B24" s="6">
        <f>AVERAGE(B4:B23)</f>
        <v>55.7</v>
      </c>
      <c r="C24" s="6">
        <f t="shared" ref="C24:E24" si="1">AVERAGE(C4:C23)</f>
        <v>54.3</v>
      </c>
      <c r="D24" s="6">
        <f t="shared" si="1"/>
        <v>38.299999999999997</v>
      </c>
      <c r="E24" s="23">
        <f t="shared" si="1"/>
        <v>0.17999999999999994</v>
      </c>
    </row>
    <row r="25" spans="1:5" x14ac:dyDescent="0.3">
      <c r="B25" s="20" t="str">
        <f>IF(MAX(B4:B23)&gt;Parameters!$B$7,"Error!","OK")</f>
        <v>Error!</v>
      </c>
      <c r="C25" s="14"/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I32" sqref="I32"/>
    </sheetView>
  </sheetViews>
  <sheetFormatPr defaultRowHeight="14.4" x14ac:dyDescent="0.3"/>
  <cols>
    <col min="1" max="1" width="8.88671875" customWidth="1"/>
    <col min="3" max="3" width="8.88671875" customWidth="1"/>
    <col min="5" max="5" width="8.88671875" customWidth="1"/>
  </cols>
  <sheetData>
    <row r="1" spans="1:6" x14ac:dyDescent="0.3">
      <c r="A1" s="9" t="s">
        <v>39</v>
      </c>
      <c r="B1" s="9"/>
      <c r="C1" s="9"/>
      <c r="D1" s="9"/>
    </row>
    <row r="3" spans="1:6" x14ac:dyDescent="0.3">
      <c r="A3" s="2" t="s">
        <v>55</v>
      </c>
      <c r="B3" s="2" t="s">
        <v>0</v>
      </c>
      <c r="C3" s="2" t="s">
        <v>58</v>
      </c>
      <c r="D3" s="2" t="s">
        <v>10</v>
      </c>
      <c r="E3" s="19" t="s">
        <v>40</v>
      </c>
      <c r="F3" s="5"/>
    </row>
    <row r="4" spans="1:6" x14ac:dyDescent="0.3">
      <c r="A4" s="6">
        <f>RawData!A4</f>
        <v>1</v>
      </c>
      <c r="B4">
        <f>RawData!B4</f>
        <v>40</v>
      </c>
      <c r="C4">
        <f>RawData!C4</f>
        <v>25</v>
      </c>
      <c r="D4">
        <f>RawData!D4</f>
        <v>30</v>
      </c>
      <c r="E4" s="15">
        <f>RawData!E4</f>
        <v>0.15</v>
      </c>
      <c r="F4" s="5"/>
    </row>
    <row r="5" spans="1:6" x14ac:dyDescent="0.3">
      <c r="A5" s="6">
        <f>A4+1</f>
        <v>2</v>
      </c>
      <c r="B5">
        <f>RawData!B5</f>
        <v>64</v>
      </c>
      <c r="C5">
        <f>RawData!C5</f>
        <v>132</v>
      </c>
      <c r="D5">
        <f>RawData!D5</f>
        <v>89</v>
      </c>
      <c r="E5" s="15">
        <f>RawData!E5</f>
        <v>0.15</v>
      </c>
      <c r="F5" s="5"/>
    </row>
    <row r="6" spans="1:6" x14ac:dyDescent="0.3">
      <c r="A6" s="6">
        <f t="shared" ref="A6:A23" si="0">A5+1</f>
        <v>3</v>
      </c>
      <c r="B6">
        <f>RawData!B6</f>
        <v>33</v>
      </c>
      <c r="C6">
        <f>RawData!C6</f>
        <v>27</v>
      </c>
      <c r="D6">
        <f>RawData!D6</f>
        <v>18</v>
      </c>
      <c r="E6" s="15">
        <f>RawData!E6</f>
        <v>0.15</v>
      </c>
      <c r="F6" s="5"/>
    </row>
    <row r="7" spans="1:6" x14ac:dyDescent="0.3">
      <c r="A7" s="6">
        <f t="shared" si="0"/>
        <v>4</v>
      </c>
      <c r="B7" s="12">
        <v>20</v>
      </c>
      <c r="C7">
        <f>RawData!C7</f>
        <v>5</v>
      </c>
      <c r="D7">
        <f>RawData!D7</f>
        <v>15</v>
      </c>
      <c r="E7" s="15">
        <f>RawData!E7</f>
        <v>0.05</v>
      </c>
      <c r="F7" s="5"/>
    </row>
    <row r="8" spans="1:6" x14ac:dyDescent="0.3">
      <c r="A8" s="6">
        <f t="shared" si="0"/>
        <v>5</v>
      </c>
      <c r="B8">
        <f>RawData!B8</f>
        <v>44</v>
      </c>
      <c r="C8">
        <f>RawData!C8</f>
        <v>25</v>
      </c>
      <c r="D8">
        <f>RawData!D8</f>
        <v>16</v>
      </c>
      <c r="E8" s="15">
        <f>RawData!E8</f>
        <v>0.15</v>
      </c>
      <c r="F8" s="5"/>
    </row>
    <row r="9" spans="1:6" x14ac:dyDescent="0.3">
      <c r="A9" s="6">
        <f t="shared" si="0"/>
        <v>6</v>
      </c>
      <c r="B9">
        <f>RawData!B9</f>
        <v>48</v>
      </c>
      <c r="C9">
        <f>RawData!C9</f>
        <v>64</v>
      </c>
      <c r="D9">
        <f>RawData!D9</f>
        <v>43</v>
      </c>
      <c r="E9" s="15">
        <f>RawData!E9</f>
        <v>0.15</v>
      </c>
    </row>
    <row r="10" spans="1:6" x14ac:dyDescent="0.3">
      <c r="A10" s="6">
        <f t="shared" si="0"/>
        <v>7</v>
      </c>
      <c r="B10">
        <f>RawData!B10</f>
        <v>44</v>
      </c>
      <c r="C10">
        <f>RawData!C10</f>
        <v>53</v>
      </c>
      <c r="D10">
        <f>RawData!D10</f>
        <v>23</v>
      </c>
      <c r="E10" s="15">
        <f>RawData!E10</f>
        <v>0.15</v>
      </c>
    </row>
    <row r="11" spans="1:6" x14ac:dyDescent="0.3">
      <c r="A11" s="6">
        <f t="shared" si="0"/>
        <v>8</v>
      </c>
      <c r="B11">
        <f>RawData!B11</f>
        <v>64</v>
      </c>
      <c r="C11">
        <f>RawData!C11</f>
        <v>111</v>
      </c>
      <c r="D11">
        <f>RawData!D11</f>
        <v>90</v>
      </c>
      <c r="E11" s="15">
        <f>RawData!E11</f>
        <v>0.25</v>
      </c>
    </row>
    <row r="12" spans="1:6" x14ac:dyDescent="0.3">
      <c r="A12" s="6">
        <f t="shared" si="0"/>
        <v>9</v>
      </c>
      <c r="B12">
        <f>RawData!B12</f>
        <v>53</v>
      </c>
      <c r="C12">
        <f>RawData!C12</f>
        <v>54</v>
      </c>
      <c r="D12">
        <f>RawData!D12</f>
        <v>38</v>
      </c>
      <c r="E12" s="15">
        <f>RawData!E12</f>
        <v>0.2</v>
      </c>
    </row>
    <row r="13" spans="1:6" x14ac:dyDescent="0.3">
      <c r="A13" s="6">
        <f t="shared" si="0"/>
        <v>10</v>
      </c>
      <c r="B13">
        <f>RawData!B13</f>
        <v>52</v>
      </c>
      <c r="C13">
        <f>RawData!C13</f>
        <v>73</v>
      </c>
      <c r="D13">
        <f>RawData!D13</f>
        <v>35</v>
      </c>
      <c r="E13" s="15">
        <f>RawData!E13</f>
        <v>0.2</v>
      </c>
    </row>
    <row r="14" spans="1:6" x14ac:dyDescent="0.3">
      <c r="A14" s="6">
        <f t="shared" si="0"/>
        <v>11</v>
      </c>
      <c r="B14">
        <f>RawData!B14</f>
        <v>55</v>
      </c>
      <c r="C14">
        <f>RawData!C14</f>
        <v>80</v>
      </c>
      <c r="D14">
        <f>RawData!D14</f>
        <v>47</v>
      </c>
      <c r="E14" s="15">
        <f>RawData!E14</f>
        <v>0.2</v>
      </c>
    </row>
    <row r="15" spans="1:6" x14ac:dyDescent="0.3">
      <c r="A15" s="6">
        <f t="shared" si="0"/>
        <v>12</v>
      </c>
      <c r="B15">
        <f>RawData!B15</f>
        <v>64</v>
      </c>
      <c r="C15">
        <f>RawData!C15</f>
        <v>91</v>
      </c>
      <c r="D15">
        <f>RawData!D15</f>
        <v>96</v>
      </c>
      <c r="E15" s="15">
        <f>RawData!E15</f>
        <v>0.15</v>
      </c>
    </row>
    <row r="16" spans="1:6" x14ac:dyDescent="0.3">
      <c r="A16" s="6">
        <f t="shared" si="0"/>
        <v>13</v>
      </c>
      <c r="B16">
        <f>RawData!B16</f>
        <v>35</v>
      </c>
      <c r="C16">
        <f>RawData!C16</f>
        <v>32</v>
      </c>
      <c r="D16">
        <f>RawData!D16</f>
        <v>20</v>
      </c>
      <c r="E16" s="15">
        <f>RawData!E16</f>
        <v>0.15</v>
      </c>
    </row>
    <row r="17" spans="1:5" x14ac:dyDescent="0.3">
      <c r="A17" s="6">
        <f t="shared" si="0"/>
        <v>14</v>
      </c>
      <c r="B17">
        <f>RawData!B17</f>
        <v>41</v>
      </c>
      <c r="C17">
        <f>RawData!C17</f>
        <v>41</v>
      </c>
      <c r="D17">
        <f>RawData!D17</f>
        <v>17</v>
      </c>
      <c r="E17" s="15">
        <f>RawData!E17</f>
        <v>0.3</v>
      </c>
    </row>
    <row r="18" spans="1:5" x14ac:dyDescent="0.3">
      <c r="A18" s="6">
        <f t="shared" si="0"/>
        <v>15</v>
      </c>
      <c r="B18">
        <f>RawData!B18</f>
        <v>55</v>
      </c>
      <c r="C18">
        <f>RawData!C18</f>
        <v>56</v>
      </c>
      <c r="D18">
        <f>RawData!D18</f>
        <v>46</v>
      </c>
      <c r="E18" s="15">
        <f>RawData!E18</f>
        <v>0.3</v>
      </c>
    </row>
    <row r="19" spans="1:5" x14ac:dyDescent="0.3">
      <c r="A19" s="6">
        <f t="shared" si="0"/>
        <v>16</v>
      </c>
      <c r="B19">
        <f>RawData!B19</f>
        <v>36</v>
      </c>
      <c r="C19">
        <f>RawData!C19</f>
        <v>45</v>
      </c>
      <c r="D19">
        <f>RawData!D19</f>
        <v>15</v>
      </c>
      <c r="E19" s="15">
        <f>RawData!E19</f>
        <v>0.15</v>
      </c>
    </row>
    <row r="20" spans="1:5" x14ac:dyDescent="0.3">
      <c r="A20" s="6">
        <f t="shared" si="0"/>
        <v>17</v>
      </c>
      <c r="B20">
        <f>RawData!B20</f>
        <v>43</v>
      </c>
      <c r="C20">
        <f>RawData!C20</f>
        <v>17</v>
      </c>
      <c r="D20">
        <f>RawData!D20</f>
        <v>20</v>
      </c>
      <c r="E20" s="15">
        <f>RawData!E20</f>
        <v>0.15</v>
      </c>
    </row>
    <row r="21" spans="1:5" x14ac:dyDescent="0.3">
      <c r="A21" s="6">
        <f t="shared" si="0"/>
        <v>18</v>
      </c>
      <c r="B21">
        <f>RawData!B21</f>
        <v>40</v>
      </c>
      <c r="C21">
        <f>RawData!C21</f>
        <v>17</v>
      </c>
      <c r="D21">
        <f>RawData!D21</f>
        <v>21</v>
      </c>
      <c r="E21" s="15">
        <f>RawData!E21</f>
        <v>0.15</v>
      </c>
    </row>
    <row r="22" spans="1:5" x14ac:dyDescent="0.3">
      <c r="A22" s="6">
        <f t="shared" si="0"/>
        <v>19</v>
      </c>
      <c r="B22">
        <f>RawData!B22</f>
        <v>49</v>
      </c>
      <c r="C22">
        <f>RawData!C22</f>
        <v>82</v>
      </c>
      <c r="D22">
        <f>RawData!D22</f>
        <v>44</v>
      </c>
      <c r="E22" s="15">
        <f>RawData!E22</f>
        <v>0.15</v>
      </c>
    </row>
    <row r="23" spans="1:5" x14ac:dyDescent="0.3">
      <c r="A23" s="6">
        <f t="shared" si="0"/>
        <v>20</v>
      </c>
      <c r="B23">
        <f>RawData!B23</f>
        <v>54</v>
      </c>
      <c r="C23">
        <f>RawData!C23</f>
        <v>56</v>
      </c>
      <c r="D23">
        <f>RawData!D23</f>
        <v>43</v>
      </c>
      <c r="E23" s="15">
        <f>RawData!E23</f>
        <v>0.3</v>
      </c>
    </row>
    <row r="24" spans="1:5" x14ac:dyDescent="0.3">
      <c r="A24" s="2" t="s">
        <v>57</v>
      </c>
      <c r="B24" s="6">
        <f>AVERAGE(B4:B23)</f>
        <v>46.7</v>
      </c>
      <c r="C24" s="6">
        <f t="shared" ref="C24:E24" si="1">AVERAGE(C4:C23)</f>
        <v>54.3</v>
      </c>
      <c r="D24" s="6">
        <f t="shared" si="1"/>
        <v>38.299999999999997</v>
      </c>
      <c r="E24" s="23">
        <f t="shared" si="1"/>
        <v>0.17999999999999994</v>
      </c>
    </row>
    <row r="25" spans="1:5" x14ac:dyDescent="0.3">
      <c r="B25" s="20" t="str">
        <f>IF(MAX(B4:B23)&gt;Parameters!$B$7,"Error!","OK")</f>
        <v>OK</v>
      </c>
      <c r="C25" s="14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2" sqref="F12"/>
    </sheetView>
  </sheetViews>
  <sheetFormatPr defaultRowHeight="14.4" x14ac:dyDescent="0.3"/>
  <cols>
    <col min="1" max="1" width="20.44140625" customWidth="1"/>
    <col min="2" max="3" width="11.5546875" customWidth="1"/>
    <col min="4" max="4" width="9.6640625" bestFit="1" customWidth="1"/>
  </cols>
  <sheetData>
    <row r="1" spans="1:3" x14ac:dyDescent="0.3">
      <c r="A1" s="9" t="s">
        <v>18</v>
      </c>
    </row>
    <row r="2" spans="1:3" x14ac:dyDescent="0.3">
      <c r="B2" s="2" t="s">
        <v>50</v>
      </c>
      <c r="C2" s="2" t="s">
        <v>51</v>
      </c>
    </row>
    <row r="3" spans="1:3" x14ac:dyDescent="0.3">
      <c r="A3" s="10" t="s">
        <v>7</v>
      </c>
      <c r="B3" s="17">
        <v>0.06</v>
      </c>
      <c r="C3" s="17">
        <v>0.08</v>
      </c>
    </row>
    <row r="4" spans="1:3" x14ac:dyDescent="0.3">
      <c r="A4" s="10" t="s">
        <v>8</v>
      </c>
      <c r="B4" s="17">
        <v>0.04</v>
      </c>
      <c r="C4" s="17">
        <v>0.05</v>
      </c>
    </row>
    <row r="5" spans="1:3" x14ac:dyDescent="0.3">
      <c r="A5" s="10" t="s">
        <v>9</v>
      </c>
      <c r="B5" s="17">
        <v>0.02</v>
      </c>
      <c r="C5" s="17">
        <v>0.03</v>
      </c>
    </row>
    <row r="7" spans="1:3" x14ac:dyDescent="0.3">
      <c r="A7" t="s">
        <v>29</v>
      </c>
      <c r="B7" s="7">
        <v>65</v>
      </c>
    </row>
    <row r="8" spans="1:3" x14ac:dyDescent="0.3">
      <c r="A8" t="s">
        <v>30</v>
      </c>
      <c r="B8" s="7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O33" sqref="O33"/>
    </sheetView>
  </sheetViews>
  <sheetFormatPr defaultRowHeight="14.4" x14ac:dyDescent="0.3"/>
  <cols>
    <col min="1" max="1" width="8.88671875" customWidth="1"/>
    <col min="2" max="3" width="9.5546875" bestFit="1" customWidth="1"/>
    <col min="4" max="4" width="9.33203125" customWidth="1"/>
    <col min="7" max="7" width="9.109375" customWidth="1"/>
    <col min="8" max="8" width="9.33203125" bestFit="1" customWidth="1"/>
    <col min="10" max="10" width="9.5546875" bestFit="1" customWidth="1"/>
    <col min="11" max="11" width="10.109375" bestFit="1" customWidth="1"/>
  </cols>
  <sheetData>
    <row r="1" spans="1:12" x14ac:dyDescent="0.3">
      <c r="A1" s="9" t="s">
        <v>48</v>
      </c>
      <c r="B1" s="9"/>
      <c r="C1" s="9"/>
    </row>
    <row r="3" spans="1:12" x14ac:dyDescent="0.3">
      <c r="A3" s="6" t="s">
        <v>62</v>
      </c>
      <c r="E3" s="6" t="s">
        <v>63</v>
      </c>
      <c r="I3" s="6" t="s">
        <v>64</v>
      </c>
      <c r="L3" s="6" t="s">
        <v>56</v>
      </c>
    </row>
    <row r="4" spans="1:12" x14ac:dyDescent="0.3">
      <c r="A4" t="s">
        <v>3</v>
      </c>
      <c r="C4" s="1">
        <f>Parameters!B3</f>
        <v>0.06</v>
      </c>
      <c r="E4" t="s">
        <v>29</v>
      </c>
      <c r="G4">
        <f>Parameters!B7</f>
        <v>65</v>
      </c>
      <c r="I4" t="s">
        <v>41</v>
      </c>
      <c r="J4" s="3">
        <f>(1+$C$4)*(1-((1+$C$4)/(1+$C$6))^($G$4-$G$5))/($C$4-$C$6)</f>
        <v>16.370137827470788</v>
      </c>
      <c r="L4" s="5" t="str">
        <f>IF(COUNT(A10:A29)=COUNT(CleanData!A4:A23),"OK (number)","Error! (percentages)")</f>
        <v>OK (number)</v>
      </c>
    </row>
    <row r="5" spans="1:12" x14ac:dyDescent="0.3">
      <c r="A5" t="s">
        <v>4</v>
      </c>
      <c r="C5" s="1">
        <f>Parameters!B4</f>
        <v>0.04</v>
      </c>
      <c r="E5" t="s">
        <v>30</v>
      </c>
      <c r="G5">
        <f>Parameters!B8</f>
        <v>90</v>
      </c>
      <c r="L5" s="5" t="str">
        <f>IF(AND(MIN(L10:L29)&gt;0,MAX(L10:L29)&lt;1),"OK (percentages)","Error! (percentages)")</f>
        <v>OK (percentages)</v>
      </c>
    </row>
    <row r="6" spans="1:12" x14ac:dyDescent="0.3">
      <c r="A6" t="s">
        <v>1</v>
      </c>
      <c r="C6" s="1">
        <f>Parameters!B5</f>
        <v>0.02</v>
      </c>
    </row>
    <row r="8" spans="1:12" x14ac:dyDescent="0.3">
      <c r="A8" s="6" t="s">
        <v>65</v>
      </c>
    </row>
    <row r="9" spans="1:12" x14ac:dyDescent="0.3">
      <c r="A9" s="2" t="s">
        <v>55</v>
      </c>
      <c r="B9" s="2" t="s">
        <v>0</v>
      </c>
      <c r="C9" s="2" t="s">
        <v>58</v>
      </c>
      <c r="D9" s="2" t="s">
        <v>10</v>
      </c>
      <c r="E9" s="2" t="s">
        <v>40</v>
      </c>
      <c r="F9" s="2" t="s">
        <v>2</v>
      </c>
      <c r="G9" s="2" t="s">
        <v>31</v>
      </c>
      <c r="H9" s="2" t="s">
        <v>32</v>
      </c>
      <c r="I9" s="2" t="s">
        <v>42</v>
      </c>
      <c r="J9" s="2" t="s">
        <v>43</v>
      </c>
      <c r="K9" s="2" t="s">
        <v>5</v>
      </c>
      <c r="L9" s="2" t="s">
        <v>6</v>
      </c>
    </row>
    <row r="10" spans="1:12" x14ac:dyDescent="0.3">
      <c r="A10">
        <f>CleanData!A4</f>
        <v>1</v>
      </c>
      <c r="B10">
        <f>CleanData!B4</f>
        <v>40</v>
      </c>
      <c r="C10">
        <f>CleanData!C4</f>
        <v>25</v>
      </c>
      <c r="D10">
        <f>CleanData!D4</f>
        <v>30</v>
      </c>
      <c r="E10" s="16">
        <f>CleanData!E4</f>
        <v>0.15</v>
      </c>
      <c r="F10">
        <f t="shared" ref="F10:F29" si="0">$G$4-$B10</f>
        <v>25</v>
      </c>
      <c r="G10" s="3">
        <f>(1+$C$4)^$F10</f>
        <v>4.2918707197434882</v>
      </c>
      <c r="H10" s="3">
        <f>(1+$C$4)*((1+$C$4)^$F10-(1+$C$5)^$F10)/($C$4-$C$5)</f>
        <v>86.179822577571457</v>
      </c>
      <c r="I10" s="4">
        <f>$D10*(1+$C$5)^$F10</f>
        <v>79.975089944622695</v>
      </c>
      <c r="J10" s="4">
        <f>$C10*$G10+$E10*$D10*$H10</f>
        <v>495.10596959265877</v>
      </c>
      <c r="K10" s="4">
        <f t="shared" ref="K10:K29" si="1">J10/$J$4</f>
        <v>30.244459442596728</v>
      </c>
      <c r="L10" s="1">
        <f>K10/$I10</f>
        <v>0.37817349706688619</v>
      </c>
    </row>
    <row r="11" spans="1:12" x14ac:dyDescent="0.3">
      <c r="A11">
        <f>CleanData!A5</f>
        <v>2</v>
      </c>
      <c r="B11">
        <f>CleanData!B5</f>
        <v>64</v>
      </c>
      <c r="C11">
        <f>CleanData!C5</f>
        <v>132</v>
      </c>
      <c r="D11">
        <f>CleanData!D5</f>
        <v>89</v>
      </c>
      <c r="E11" s="16">
        <f>CleanData!E5</f>
        <v>0.15</v>
      </c>
      <c r="F11">
        <f t="shared" si="0"/>
        <v>1</v>
      </c>
      <c r="G11" s="3">
        <f t="shared" ref="G11:G29" si="2">(1+$C$4)^$F11</f>
        <v>1.06</v>
      </c>
      <c r="H11" s="3">
        <f t="shared" ref="H11:H29" si="3">(1+$C$4)*((1+$C$4)^$F11-(1+$C$5)^$F11)/($C$4-$C$5)</f>
        <v>1.0600000000000012</v>
      </c>
      <c r="I11" s="4">
        <f t="shared" ref="I11:I29" si="4">$D11*(1+$C$5)^$F11</f>
        <v>92.56</v>
      </c>
      <c r="J11" s="4">
        <f t="shared" ref="J11:J29" si="5">$C11*$G11+$E11*$D11*$H11</f>
        <v>154.07100000000003</v>
      </c>
      <c r="K11" s="4">
        <f t="shared" si="1"/>
        <v>9.4117106174544798</v>
      </c>
      <c r="L11" s="1">
        <f t="shared" ref="L11:L29" si="6">K11/$I11</f>
        <v>0.10168226682643128</v>
      </c>
    </row>
    <row r="12" spans="1:12" x14ac:dyDescent="0.3">
      <c r="A12">
        <f>CleanData!A6</f>
        <v>3</v>
      </c>
      <c r="B12">
        <f>CleanData!B6</f>
        <v>33</v>
      </c>
      <c r="C12">
        <f>CleanData!C6</f>
        <v>27</v>
      </c>
      <c r="D12">
        <f>CleanData!D6</f>
        <v>18</v>
      </c>
      <c r="E12" s="16">
        <f>CleanData!E6</f>
        <v>0.15</v>
      </c>
      <c r="F12">
        <f t="shared" si="0"/>
        <v>32</v>
      </c>
      <c r="G12" s="3">
        <f t="shared" si="2"/>
        <v>6.4533866818853385</v>
      </c>
      <c r="H12" s="3">
        <f t="shared" si="3"/>
        <v>156.1023805570961</v>
      </c>
      <c r="I12" s="4">
        <f t="shared" si="4"/>
        <v>63.145057443224225</v>
      </c>
      <c r="J12" s="4">
        <f t="shared" si="5"/>
        <v>595.71786791506361</v>
      </c>
      <c r="K12" s="4">
        <f t="shared" si="1"/>
        <v>36.3905224374707</v>
      </c>
      <c r="L12" s="1">
        <f t="shared" si="6"/>
        <v>0.57630040910471259</v>
      </c>
    </row>
    <row r="13" spans="1:12" x14ac:dyDescent="0.3">
      <c r="A13">
        <f>CleanData!A7</f>
        <v>4</v>
      </c>
      <c r="B13">
        <f>CleanData!B7</f>
        <v>20</v>
      </c>
      <c r="C13">
        <f>CleanData!C7</f>
        <v>5</v>
      </c>
      <c r="D13">
        <f>CleanData!D7</f>
        <v>15</v>
      </c>
      <c r="E13" s="16">
        <f>CleanData!E7</f>
        <v>0.05</v>
      </c>
      <c r="F13">
        <f t="shared" si="0"/>
        <v>45</v>
      </c>
      <c r="G13" s="3">
        <f t="shared" si="2"/>
        <v>13.764610827441031</v>
      </c>
      <c r="H13" s="3">
        <f t="shared" si="3"/>
        <v>419.94206273692009</v>
      </c>
      <c r="I13" s="4">
        <f t="shared" si="4"/>
        <v>87.61763522192112</v>
      </c>
      <c r="J13" s="4">
        <f t="shared" si="5"/>
        <v>383.77960118989523</v>
      </c>
      <c r="K13" s="4">
        <f t="shared" si="1"/>
        <v>23.443883321854095</v>
      </c>
      <c r="L13" s="1">
        <f t="shared" si="6"/>
        <v>0.26757037281906293</v>
      </c>
    </row>
    <row r="14" spans="1:12" x14ac:dyDescent="0.3">
      <c r="A14">
        <f>CleanData!A8</f>
        <v>5</v>
      </c>
      <c r="B14">
        <f>CleanData!B8</f>
        <v>44</v>
      </c>
      <c r="C14">
        <f>CleanData!C8</f>
        <v>25</v>
      </c>
      <c r="D14">
        <f>CleanData!D8</f>
        <v>16</v>
      </c>
      <c r="E14" s="16">
        <f>CleanData!E8</f>
        <v>0.15</v>
      </c>
      <c r="F14">
        <f t="shared" si="0"/>
        <v>21</v>
      </c>
      <c r="G14" s="3">
        <f t="shared" si="2"/>
        <v>3.3995636005456196</v>
      </c>
      <c r="H14" s="3">
        <f t="shared" si="3"/>
        <v>59.402163184915644</v>
      </c>
      <c r="I14" s="4">
        <f t="shared" si="4"/>
        <v>36.460289100076139</v>
      </c>
      <c r="J14" s="4">
        <f t="shared" si="5"/>
        <v>227.55428165743803</v>
      </c>
      <c r="K14" s="4">
        <f t="shared" si="1"/>
        <v>13.900572130527719</v>
      </c>
      <c r="L14" s="1">
        <f t="shared" si="6"/>
        <v>0.38125238372009207</v>
      </c>
    </row>
    <row r="15" spans="1:12" x14ac:dyDescent="0.3">
      <c r="A15">
        <f>CleanData!A9</f>
        <v>6</v>
      </c>
      <c r="B15">
        <f>CleanData!B9</f>
        <v>48</v>
      </c>
      <c r="C15">
        <f>CleanData!C9</f>
        <v>64</v>
      </c>
      <c r="D15">
        <f>CleanData!D9</f>
        <v>43</v>
      </c>
      <c r="E15" s="16">
        <f>CleanData!E9</f>
        <v>0.15</v>
      </c>
      <c r="F15">
        <f t="shared" si="0"/>
        <v>17</v>
      </c>
      <c r="G15" s="3">
        <f t="shared" si="2"/>
        <v>2.692772785766814</v>
      </c>
      <c r="H15" s="3">
        <f t="shared" si="3"/>
        <v>39.478231381158231</v>
      </c>
      <c r="I15" s="4">
        <f t="shared" si="4"/>
        <v>83.759721308920106</v>
      </c>
      <c r="J15" s="4">
        <f t="shared" si="5"/>
        <v>426.97205069754671</v>
      </c>
      <c r="K15" s="4">
        <f t="shared" si="1"/>
        <v>26.08237359987546</v>
      </c>
      <c r="L15" s="1">
        <f t="shared" si="6"/>
        <v>0.31139518126712989</v>
      </c>
    </row>
    <row r="16" spans="1:12" x14ac:dyDescent="0.3">
      <c r="A16">
        <f>CleanData!A10</f>
        <v>7</v>
      </c>
      <c r="B16">
        <f>CleanData!B10</f>
        <v>44</v>
      </c>
      <c r="C16">
        <f>CleanData!C10</f>
        <v>53</v>
      </c>
      <c r="D16">
        <f>CleanData!D10</f>
        <v>23</v>
      </c>
      <c r="E16" s="16">
        <f>CleanData!E10</f>
        <v>0.15</v>
      </c>
      <c r="F16">
        <f t="shared" si="0"/>
        <v>21</v>
      </c>
      <c r="G16" s="3">
        <f t="shared" si="2"/>
        <v>3.3995636005456196</v>
      </c>
      <c r="H16" s="3">
        <f t="shared" si="3"/>
        <v>59.402163184915644</v>
      </c>
      <c r="I16" s="4">
        <f t="shared" si="4"/>
        <v>52.411665581359451</v>
      </c>
      <c r="J16" s="4">
        <f t="shared" si="5"/>
        <v>385.11433381687675</v>
      </c>
      <c r="K16" s="4">
        <f t="shared" si="1"/>
        <v>23.525417921076691</v>
      </c>
      <c r="L16" s="1">
        <f t="shared" si="6"/>
        <v>0.44885842989587532</v>
      </c>
    </row>
    <row r="17" spans="1:12" x14ac:dyDescent="0.3">
      <c r="A17">
        <f>CleanData!A11</f>
        <v>8</v>
      </c>
      <c r="B17">
        <f>CleanData!B11</f>
        <v>64</v>
      </c>
      <c r="C17">
        <f>CleanData!C11</f>
        <v>111</v>
      </c>
      <c r="D17">
        <f>CleanData!D11</f>
        <v>90</v>
      </c>
      <c r="E17" s="16">
        <f>CleanData!E11</f>
        <v>0.25</v>
      </c>
      <c r="F17">
        <f t="shared" si="0"/>
        <v>1</v>
      </c>
      <c r="G17" s="3">
        <f t="shared" si="2"/>
        <v>1.06</v>
      </c>
      <c r="H17" s="3">
        <f t="shared" si="3"/>
        <v>1.0600000000000012</v>
      </c>
      <c r="I17" s="4">
        <f t="shared" si="4"/>
        <v>93.600000000000009</v>
      </c>
      <c r="J17" s="4">
        <f t="shared" si="5"/>
        <v>141.51000000000005</v>
      </c>
      <c r="K17" s="4">
        <f t="shared" si="1"/>
        <v>8.6443988127290901</v>
      </c>
      <c r="L17" s="1">
        <f t="shared" si="6"/>
        <v>9.2354688170182581E-2</v>
      </c>
    </row>
    <row r="18" spans="1:12" x14ac:dyDescent="0.3">
      <c r="A18">
        <f>CleanData!A12</f>
        <v>9</v>
      </c>
      <c r="B18">
        <f>CleanData!B12</f>
        <v>53</v>
      </c>
      <c r="C18">
        <f>CleanData!C12</f>
        <v>54</v>
      </c>
      <c r="D18">
        <f>CleanData!D12</f>
        <v>38</v>
      </c>
      <c r="E18" s="16">
        <f>CleanData!E12</f>
        <v>0.2</v>
      </c>
      <c r="F18">
        <f t="shared" si="0"/>
        <v>12</v>
      </c>
      <c r="G18" s="3">
        <f t="shared" si="2"/>
        <v>2.0121964718355518</v>
      </c>
      <c r="H18" s="3">
        <f t="shared" si="3"/>
        <v>21.791705423197119</v>
      </c>
      <c r="I18" s="4">
        <f t="shared" si="4"/>
        <v>60.839224305571904</v>
      </c>
      <c r="J18" s="4">
        <f t="shared" si="5"/>
        <v>274.27557069541791</v>
      </c>
      <c r="K18" s="4">
        <f t="shared" si="1"/>
        <v>16.75462806642685</v>
      </c>
      <c r="L18" s="1">
        <f t="shared" si="6"/>
        <v>0.27539187518688324</v>
      </c>
    </row>
    <row r="19" spans="1:12" x14ac:dyDescent="0.3">
      <c r="A19">
        <f>CleanData!A13</f>
        <v>10</v>
      </c>
      <c r="B19">
        <f>CleanData!B13</f>
        <v>52</v>
      </c>
      <c r="C19">
        <f>CleanData!C13</f>
        <v>73</v>
      </c>
      <c r="D19">
        <f>CleanData!D13</f>
        <v>35</v>
      </c>
      <c r="E19" s="16">
        <f>CleanData!E13</f>
        <v>0.2</v>
      </c>
      <c r="F19">
        <f t="shared" si="0"/>
        <v>13</v>
      </c>
      <c r="G19" s="3">
        <f t="shared" si="2"/>
        <v>2.1329282601456852</v>
      </c>
      <c r="H19" s="3">
        <f t="shared" si="3"/>
        <v>24.796301900270699</v>
      </c>
      <c r="I19" s="4">
        <f t="shared" si="4"/>
        <v>58.277572755863616</v>
      </c>
      <c r="J19" s="4">
        <f t="shared" si="5"/>
        <v>329.27787629252992</v>
      </c>
      <c r="K19" s="4">
        <f t="shared" si="1"/>
        <v>20.114545140845884</v>
      </c>
      <c r="L19" s="1">
        <f t="shared" si="6"/>
        <v>0.34515070188509273</v>
      </c>
    </row>
    <row r="20" spans="1:12" x14ac:dyDescent="0.3">
      <c r="A20">
        <f>CleanData!A14</f>
        <v>11</v>
      </c>
      <c r="B20">
        <f>CleanData!B14</f>
        <v>55</v>
      </c>
      <c r="C20">
        <f>CleanData!C14</f>
        <v>80</v>
      </c>
      <c r="D20">
        <f>CleanData!D14</f>
        <v>47</v>
      </c>
      <c r="E20" s="16">
        <f>CleanData!E14</f>
        <v>0.2</v>
      </c>
      <c r="F20">
        <f t="shared" si="0"/>
        <v>10</v>
      </c>
      <c r="G20" s="3">
        <f t="shared" si="2"/>
        <v>1.7908476965428546</v>
      </c>
      <c r="H20" s="3">
        <f t="shared" si="3"/>
        <v>16.461980816099032</v>
      </c>
      <c r="I20" s="4">
        <f t="shared" si="4"/>
        <v>69.571481391162195</v>
      </c>
      <c r="J20" s="4">
        <f t="shared" si="5"/>
        <v>298.01043539475927</v>
      </c>
      <c r="K20" s="4">
        <f t="shared" si="1"/>
        <v>18.204515962881317</v>
      </c>
      <c r="L20" s="1">
        <f t="shared" si="6"/>
        <v>0.26166635521999787</v>
      </c>
    </row>
    <row r="21" spans="1:12" x14ac:dyDescent="0.3">
      <c r="A21">
        <f>CleanData!A15</f>
        <v>12</v>
      </c>
      <c r="B21">
        <f>CleanData!B15</f>
        <v>64</v>
      </c>
      <c r="C21">
        <f>CleanData!C15</f>
        <v>91</v>
      </c>
      <c r="D21">
        <f>CleanData!D15</f>
        <v>96</v>
      </c>
      <c r="E21" s="16">
        <f>CleanData!E15</f>
        <v>0.15</v>
      </c>
      <c r="F21">
        <f t="shared" si="0"/>
        <v>1</v>
      </c>
      <c r="G21" s="3">
        <f t="shared" si="2"/>
        <v>1.06</v>
      </c>
      <c r="H21" s="3">
        <f t="shared" si="3"/>
        <v>1.0600000000000012</v>
      </c>
      <c r="I21" s="4">
        <f t="shared" si="4"/>
        <v>99.84</v>
      </c>
      <c r="J21" s="4">
        <f t="shared" si="5"/>
        <v>111.72400000000002</v>
      </c>
      <c r="K21" s="4">
        <f t="shared" si="1"/>
        <v>6.8248661787389207</v>
      </c>
      <c r="L21" s="1">
        <f t="shared" si="6"/>
        <v>6.8358034642817714E-2</v>
      </c>
    </row>
    <row r="22" spans="1:12" x14ac:dyDescent="0.3">
      <c r="A22">
        <f>CleanData!A16</f>
        <v>13</v>
      </c>
      <c r="B22">
        <f>CleanData!B16</f>
        <v>35</v>
      </c>
      <c r="C22">
        <f>CleanData!C16</f>
        <v>32</v>
      </c>
      <c r="D22">
        <f>CleanData!D16</f>
        <v>20</v>
      </c>
      <c r="E22" s="16">
        <f>CleanData!E16</f>
        <v>0.15</v>
      </c>
      <c r="F22">
        <f t="shared" si="0"/>
        <v>30</v>
      </c>
      <c r="G22" s="3">
        <f t="shared" si="2"/>
        <v>5.7434911729132594</v>
      </c>
      <c r="H22" s="3">
        <f t="shared" si="3"/>
        <v>132.50496413294303</v>
      </c>
      <c r="I22" s="4">
        <f t="shared" si="4"/>
        <v>64.867950200550851</v>
      </c>
      <c r="J22" s="4">
        <f t="shared" si="5"/>
        <v>581.30660993205333</v>
      </c>
      <c r="K22" s="4">
        <f t="shared" si="1"/>
        <v>35.510184218275825</v>
      </c>
      <c r="L22" s="1">
        <f t="shared" si="6"/>
        <v>0.54742263488347864</v>
      </c>
    </row>
    <row r="23" spans="1:12" x14ac:dyDescent="0.3">
      <c r="A23">
        <f>CleanData!A17</f>
        <v>14</v>
      </c>
      <c r="B23">
        <f>CleanData!B17</f>
        <v>41</v>
      </c>
      <c r="C23">
        <f>CleanData!C17</f>
        <v>41</v>
      </c>
      <c r="D23">
        <f>CleanData!D17</f>
        <v>17</v>
      </c>
      <c r="E23" s="16">
        <f>CleanData!E17</f>
        <v>0.3</v>
      </c>
      <c r="F23">
        <f t="shared" si="0"/>
        <v>24</v>
      </c>
      <c r="G23" s="3">
        <f t="shared" si="2"/>
        <v>4.0489346412674418</v>
      </c>
      <c r="H23" s="3">
        <f t="shared" si="3"/>
        <v>78.738415247911547</v>
      </c>
      <c r="I23" s="4">
        <f t="shared" si="4"/>
        <v>43.576170803159798</v>
      </c>
      <c r="J23" s="4">
        <f t="shared" si="5"/>
        <v>567.57223805631395</v>
      </c>
      <c r="K23" s="4">
        <f t="shared" si="1"/>
        <v>34.671194832817406</v>
      </c>
      <c r="L23" s="1">
        <f t="shared" si="6"/>
        <v>0.79564574385006148</v>
      </c>
    </row>
    <row r="24" spans="1:12" x14ac:dyDescent="0.3">
      <c r="A24">
        <f>CleanData!A18</f>
        <v>15</v>
      </c>
      <c r="B24">
        <f>CleanData!B18</f>
        <v>55</v>
      </c>
      <c r="C24">
        <f>CleanData!C18</f>
        <v>56</v>
      </c>
      <c r="D24">
        <f>CleanData!D18</f>
        <v>46</v>
      </c>
      <c r="E24" s="16">
        <f>CleanData!E18</f>
        <v>0.3</v>
      </c>
      <c r="F24">
        <f t="shared" si="0"/>
        <v>10</v>
      </c>
      <c r="G24" s="3">
        <f t="shared" si="2"/>
        <v>1.7908476965428546</v>
      </c>
      <c r="H24" s="3">
        <f t="shared" si="3"/>
        <v>16.461980816099032</v>
      </c>
      <c r="I24" s="4">
        <f t="shared" si="4"/>
        <v>68.091237106243852</v>
      </c>
      <c r="J24" s="4">
        <f t="shared" si="5"/>
        <v>327.46280626856651</v>
      </c>
      <c r="K24" s="4">
        <f t="shared" si="1"/>
        <v>20.00366824762159</v>
      </c>
      <c r="L24" s="1">
        <f t="shared" si="6"/>
        <v>0.29377742419938035</v>
      </c>
    </row>
    <row r="25" spans="1:12" x14ac:dyDescent="0.3">
      <c r="A25">
        <f>CleanData!A19</f>
        <v>16</v>
      </c>
      <c r="B25">
        <f>CleanData!B19</f>
        <v>36</v>
      </c>
      <c r="C25">
        <f>CleanData!C19</f>
        <v>45</v>
      </c>
      <c r="D25">
        <f>CleanData!D19</f>
        <v>15</v>
      </c>
      <c r="E25" s="16">
        <f>CleanData!E19</f>
        <v>0.15</v>
      </c>
      <c r="F25">
        <f t="shared" si="0"/>
        <v>29</v>
      </c>
      <c r="G25" s="3">
        <f t="shared" si="2"/>
        <v>5.4183878989747729</v>
      </c>
      <c r="H25" s="3">
        <f t="shared" si="3"/>
        <v>121.88603169233629</v>
      </c>
      <c r="I25" s="4">
        <f t="shared" si="4"/>
        <v>46.779771779243404</v>
      </c>
      <c r="J25" s="4">
        <f t="shared" si="5"/>
        <v>518.0710267616214</v>
      </c>
      <c r="K25" s="4">
        <f t="shared" si="1"/>
        <v>31.64732222915341</v>
      </c>
      <c r="L25" s="1">
        <f t="shared" si="6"/>
        <v>0.67651724293352811</v>
      </c>
    </row>
    <row r="26" spans="1:12" x14ac:dyDescent="0.3">
      <c r="A26">
        <f>CleanData!A20</f>
        <v>17</v>
      </c>
      <c r="B26">
        <f>CleanData!B20</f>
        <v>43</v>
      </c>
      <c r="C26">
        <f>CleanData!C20</f>
        <v>17</v>
      </c>
      <c r="D26">
        <f>CleanData!D20</f>
        <v>20</v>
      </c>
      <c r="E26" s="16">
        <f>CleanData!E20</f>
        <v>0.15</v>
      </c>
      <c r="F26">
        <f t="shared" si="0"/>
        <v>22</v>
      </c>
      <c r="G26" s="3">
        <f t="shared" si="2"/>
        <v>3.6035374165783569</v>
      </c>
      <c r="H26" s="3">
        <f t="shared" si="3"/>
        <v>65.38178712889065</v>
      </c>
      <c r="I26" s="4">
        <f t="shared" si="4"/>
        <v>47.398375830098978</v>
      </c>
      <c r="J26" s="4">
        <f t="shared" si="5"/>
        <v>257.405497468504</v>
      </c>
      <c r="K26" s="4">
        <f t="shared" si="1"/>
        <v>15.724088592372807</v>
      </c>
      <c r="L26" s="1">
        <f t="shared" si="6"/>
        <v>0.33174319408615</v>
      </c>
    </row>
    <row r="27" spans="1:12" x14ac:dyDescent="0.3">
      <c r="A27">
        <f>CleanData!A21</f>
        <v>18</v>
      </c>
      <c r="B27">
        <f>CleanData!B21</f>
        <v>40</v>
      </c>
      <c r="C27">
        <f>CleanData!C21</f>
        <v>17</v>
      </c>
      <c r="D27">
        <f>CleanData!D21</f>
        <v>21</v>
      </c>
      <c r="E27" s="16">
        <f>CleanData!E21</f>
        <v>0.15</v>
      </c>
      <c r="F27">
        <f t="shared" si="0"/>
        <v>25</v>
      </c>
      <c r="G27" s="3">
        <f t="shared" si="2"/>
        <v>4.2918707197434882</v>
      </c>
      <c r="H27" s="3">
        <f t="shared" si="3"/>
        <v>86.179822577571457</v>
      </c>
      <c r="I27" s="4">
        <f t="shared" si="4"/>
        <v>55.982562961235892</v>
      </c>
      <c r="J27" s="4">
        <f t="shared" si="5"/>
        <v>344.42824335498938</v>
      </c>
      <c r="K27" s="4">
        <f t="shared" si="1"/>
        <v>21.040033198560067</v>
      </c>
      <c r="L27" s="1">
        <f t="shared" si="6"/>
        <v>0.37583190346481377</v>
      </c>
    </row>
    <row r="28" spans="1:12" x14ac:dyDescent="0.3">
      <c r="A28">
        <f>CleanData!A22</f>
        <v>19</v>
      </c>
      <c r="B28">
        <f>CleanData!B22</f>
        <v>49</v>
      </c>
      <c r="C28">
        <f>CleanData!C22</f>
        <v>82</v>
      </c>
      <c r="D28">
        <f>CleanData!D22</f>
        <v>44</v>
      </c>
      <c r="E28" s="16">
        <f>CleanData!E22</f>
        <v>0.15</v>
      </c>
      <c r="F28">
        <f t="shared" si="0"/>
        <v>16</v>
      </c>
      <c r="G28" s="3">
        <f t="shared" si="2"/>
        <v>2.5403516846856733</v>
      </c>
      <c r="H28" s="3">
        <f t="shared" si="3"/>
        <v>35.370633264799423</v>
      </c>
      <c r="I28" s="4">
        <f t="shared" si="4"/>
        <v>82.411174811996517</v>
      </c>
      <c r="J28" s="4">
        <f t="shared" si="5"/>
        <v>441.75501769190134</v>
      </c>
      <c r="K28" s="4">
        <f t="shared" si="1"/>
        <v>26.985418348194393</v>
      </c>
      <c r="L28" s="1">
        <f t="shared" si="6"/>
        <v>0.32744853364553844</v>
      </c>
    </row>
    <row r="29" spans="1:12" x14ac:dyDescent="0.3">
      <c r="A29">
        <f>CleanData!A23</f>
        <v>20</v>
      </c>
      <c r="B29">
        <f>CleanData!B23</f>
        <v>54</v>
      </c>
      <c r="C29">
        <f>CleanData!C23</f>
        <v>56</v>
      </c>
      <c r="D29">
        <f>CleanData!D23</f>
        <v>43</v>
      </c>
      <c r="E29" s="16">
        <f>CleanData!E23</f>
        <v>0.3</v>
      </c>
      <c r="F29">
        <f t="shared" si="0"/>
        <v>11</v>
      </c>
      <c r="G29" s="3">
        <f t="shared" si="2"/>
        <v>1.8982985583354262</v>
      </c>
      <c r="H29" s="3">
        <f t="shared" si="3"/>
        <v>19.018758607078443</v>
      </c>
      <c r="I29" s="4">
        <f t="shared" si="4"/>
        <v>66.196524421548361</v>
      </c>
      <c r="J29" s="4">
        <f t="shared" si="5"/>
        <v>351.64670529809575</v>
      </c>
      <c r="K29" s="4">
        <f t="shared" si="1"/>
        <v>21.480986232626346</v>
      </c>
      <c r="L29" s="1">
        <f t="shared" si="6"/>
        <v>0.32450323367179429</v>
      </c>
    </row>
  </sheetData>
  <pageMargins left="0.7" right="0.7" top="0.75" bottom="0.75" header="0.3" footer="0.3"/>
  <pageSetup paperSize="9" scale="7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O33" sqref="O33"/>
    </sheetView>
  </sheetViews>
  <sheetFormatPr defaultRowHeight="14.4" x14ac:dyDescent="0.3"/>
  <cols>
    <col min="1" max="1" width="8.88671875" customWidth="1"/>
    <col min="2" max="3" width="9.5546875" bestFit="1" customWidth="1"/>
    <col min="4" max="4" width="9.33203125" customWidth="1"/>
    <col min="7" max="7" width="9.109375" customWidth="1"/>
    <col min="8" max="8" width="9.33203125" bestFit="1" customWidth="1"/>
    <col min="10" max="10" width="9.5546875" bestFit="1" customWidth="1"/>
    <col min="11" max="11" width="10.109375" bestFit="1" customWidth="1"/>
  </cols>
  <sheetData>
    <row r="1" spans="1:12" x14ac:dyDescent="0.3">
      <c r="A1" s="9" t="s">
        <v>49</v>
      </c>
      <c r="B1" s="9"/>
      <c r="C1" s="9"/>
    </row>
    <row r="3" spans="1:12" x14ac:dyDescent="0.3">
      <c r="A3" s="6" t="s">
        <v>62</v>
      </c>
      <c r="E3" s="6" t="s">
        <v>63</v>
      </c>
      <c r="I3" s="6" t="s">
        <v>64</v>
      </c>
      <c r="L3" s="6" t="s">
        <v>56</v>
      </c>
    </row>
    <row r="4" spans="1:12" x14ac:dyDescent="0.3">
      <c r="A4" t="s">
        <v>3</v>
      </c>
      <c r="C4" s="1">
        <f>Parameters!C3</f>
        <v>0.08</v>
      </c>
      <c r="E4" t="s">
        <v>29</v>
      </c>
      <c r="G4">
        <f>Parameters!B7</f>
        <v>65</v>
      </c>
      <c r="I4" t="s">
        <v>41</v>
      </c>
      <c r="J4" s="3">
        <f>(1+$C$4)*(1-((1+$C$4)/(1+$C$6))^($G$4-$G$5))/($C$4-$C$6)</f>
        <v>14.996252160554253</v>
      </c>
      <c r="L4" s="5" t="str">
        <f>IF(COUNT(A10:A29)=COUNT(CleanData!A4:A23),"OK (number)","Error! (percentages)")</f>
        <v>OK (number)</v>
      </c>
    </row>
    <row r="5" spans="1:12" x14ac:dyDescent="0.3">
      <c r="A5" t="s">
        <v>4</v>
      </c>
      <c r="C5" s="1">
        <f>Parameters!C4</f>
        <v>0.05</v>
      </c>
      <c r="E5" t="s">
        <v>30</v>
      </c>
      <c r="G5">
        <f>Parameters!B8</f>
        <v>90</v>
      </c>
      <c r="L5" s="5" t="str">
        <f>IF(AND(MIN(L10:L29)&gt;0,MAX(L10:L29)&lt;1),"OK (percentages)","Error! (percentages)")</f>
        <v>Error! (percentages)</v>
      </c>
    </row>
    <row r="6" spans="1:12" x14ac:dyDescent="0.3">
      <c r="A6" t="s">
        <v>1</v>
      </c>
      <c r="C6" s="1">
        <f>Parameters!C5</f>
        <v>0.03</v>
      </c>
    </row>
    <row r="8" spans="1:12" x14ac:dyDescent="0.3">
      <c r="A8" s="6" t="s">
        <v>65</v>
      </c>
    </row>
    <row r="9" spans="1:12" x14ac:dyDescent="0.3">
      <c r="A9" s="2" t="s">
        <v>55</v>
      </c>
      <c r="B9" s="2" t="s">
        <v>0</v>
      </c>
      <c r="C9" s="2" t="s">
        <v>58</v>
      </c>
      <c r="D9" s="2" t="s">
        <v>10</v>
      </c>
      <c r="E9" s="2" t="s">
        <v>40</v>
      </c>
      <c r="F9" s="2" t="s">
        <v>2</v>
      </c>
      <c r="G9" s="2" t="s">
        <v>31</v>
      </c>
      <c r="H9" s="2" t="s">
        <v>32</v>
      </c>
      <c r="I9" s="2" t="s">
        <v>42</v>
      </c>
      <c r="J9" s="2" t="s">
        <v>43</v>
      </c>
      <c r="K9" s="2" t="s">
        <v>5</v>
      </c>
      <c r="L9" s="2" t="s">
        <v>6</v>
      </c>
    </row>
    <row r="10" spans="1:12" x14ac:dyDescent="0.3">
      <c r="A10">
        <f>CleanData!A4</f>
        <v>1</v>
      </c>
      <c r="B10">
        <f>CleanData!B4</f>
        <v>40</v>
      </c>
      <c r="C10">
        <f>CleanData!C4</f>
        <v>25</v>
      </c>
      <c r="D10">
        <f>CleanData!D4</f>
        <v>30</v>
      </c>
      <c r="E10" s="16">
        <f>CleanData!E4</f>
        <v>0.15</v>
      </c>
      <c r="F10">
        <f t="shared" ref="F10:F29" si="0">$G$4-$B10</f>
        <v>25</v>
      </c>
      <c r="G10" s="3">
        <f>(1+$C$4)^$F10</f>
        <v>6.8484751962193249</v>
      </c>
      <c r="H10" s="3">
        <f>(1+$C$4)*((1+$C$4)^$F10-(1+$C$5)^$F10)/($C$4-$C$5)</f>
        <v>124.63632919151783</v>
      </c>
      <c r="I10" s="4">
        <f>$D10*(1+$C$5)^$F10</f>
        <v>101.59064822698157</v>
      </c>
      <c r="J10" s="4">
        <f>$C10*$G10+$E10*$D10*$H10</f>
        <v>732.07536126731338</v>
      </c>
      <c r="K10" s="4">
        <f t="shared" ref="K10:K29" si="1">J10/$J$4</f>
        <v>48.817221358343467</v>
      </c>
      <c r="L10" s="1">
        <f>K10/$I10</f>
        <v>0.48052869245673391</v>
      </c>
    </row>
    <row r="11" spans="1:12" x14ac:dyDescent="0.3">
      <c r="A11">
        <f>CleanData!A5</f>
        <v>2</v>
      </c>
      <c r="B11">
        <f>CleanData!B5</f>
        <v>64</v>
      </c>
      <c r="C11">
        <f>CleanData!C5</f>
        <v>132</v>
      </c>
      <c r="D11">
        <f>CleanData!D5</f>
        <v>89</v>
      </c>
      <c r="E11" s="16">
        <f>CleanData!E5</f>
        <v>0.15</v>
      </c>
      <c r="F11">
        <f t="shared" si="0"/>
        <v>1</v>
      </c>
      <c r="G11" s="3">
        <f t="shared" ref="G11:G29" si="2">(1+$C$4)^$F11</f>
        <v>1.08</v>
      </c>
      <c r="H11" s="3">
        <f t="shared" ref="H11:H29" si="3">(1+$C$4)*((1+$C$4)^$F11-(1+$C$5)^$F11)/($C$4-$C$5)</f>
        <v>1.0800000000000012</v>
      </c>
      <c r="I11" s="4">
        <f t="shared" ref="I11:I29" si="4">$D11*(1+$C$5)^$F11</f>
        <v>93.45</v>
      </c>
      <c r="J11" s="4">
        <f t="shared" ref="J11:J29" si="5">$C11*$G11+$E11*$D11*$H11</f>
        <v>156.97800000000001</v>
      </c>
      <c r="K11" s="4">
        <f t="shared" si="1"/>
        <v>10.467815446109316</v>
      </c>
      <c r="L11" s="1">
        <f t="shared" ref="L11:L29" si="6">K11/$I11</f>
        <v>0.11201514656082735</v>
      </c>
    </row>
    <row r="12" spans="1:12" x14ac:dyDescent="0.3">
      <c r="A12">
        <f>CleanData!A6</f>
        <v>3</v>
      </c>
      <c r="B12">
        <f>CleanData!B6</f>
        <v>33</v>
      </c>
      <c r="C12">
        <f>CleanData!C6</f>
        <v>27</v>
      </c>
      <c r="D12">
        <f>CleanData!D6</f>
        <v>18</v>
      </c>
      <c r="E12" s="16">
        <f>CleanData!E6</f>
        <v>0.15</v>
      </c>
      <c r="F12">
        <f t="shared" si="0"/>
        <v>32</v>
      </c>
      <c r="G12" s="3">
        <f t="shared" si="2"/>
        <v>11.737082995415268</v>
      </c>
      <c r="H12" s="3">
        <f t="shared" si="3"/>
        <v>250.99709496521982</v>
      </c>
      <c r="I12" s="4">
        <f t="shared" si="4"/>
        <v>85.76894643486493</v>
      </c>
      <c r="J12" s="4">
        <f t="shared" si="5"/>
        <v>994.59339728230566</v>
      </c>
      <c r="K12" s="4">
        <f t="shared" si="1"/>
        <v>66.322797631961535</v>
      </c>
      <c r="L12" s="1">
        <f t="shared" si="6"/>
        <v>0.77327284977586519</v>
      </c>
    </row>
    <row r="13" spans="1:12" x14ac:dyDescent="0.3">
      <c r="A13">
        <f>CleanData!A7</f>
        <v>4</v>
      </c>
      <c r="B13">
        <f>CleanData!B7</f>
        <v>20</v>
      </c>
      <c r="C13">
        <f>CleanData!C7</f>
        <v>5</v>
      </c>
      <c r="D13">
        <f>CleanData!D7</f>
        <v>15</v>
      </c>
      <c r="E13" s="16">
        <f>CleanData!E7</f>
        <v>0.05</v>
      </c>
      <c r="F13">
        <f t="shared" si="0"/>
        <v>45</v>
      </c>
      <c r="G13" s="3">
        <f t="shared" si="2"/>
        <v>31.920449390293239</v>
      </c>
      <c r="H13" s="3">
        <f t="shared" si="3"/>
        <v>825.67589748481544</v>
      </c>
      <c r="I13" s="4">
        <f t="shared" si="4"/>
        <v>134.7751169023922</v>
      </c>
      <c r="J13" s="4">
        <f t="shared" si="5"/>
        <v>778.85917006507782</v>
      </c>
      <c r="K13" s="4">
        <f t="shared" si="1"/>
        <v>51.936921420524556</v>
      </c>
      <c r="L13" s="1">
        <f t="shared" si="6"/>
        <v>0.38535986919706167</v>
      </c>
    </row>
    <row r="14" spans="1:12" x14ac:dyDescent="0.3">
      <c r="A14">
        <f>CleanData!A8</f>
        <v>5</v>
      </c>
      <c r="B14">
        <f>CleanData!B8</f>
        <v>44</v>
      </c>
      <c r="C14">
        <f>CleanData!C8</f>
        <v>25</v>
      </c>
      <c r="D14">
        <f>CleanData!D8</f>
        <v>16</v>
      </c>
      <c r="E14" s="16">
        <f>CleanData!E8</f>
        <v>0.15</v>
      </c>
      <c r="F14">
        <f t="shared" si="0"/>
        <v>21</v>
      </c>
      <c r="G14" s="3">
        <f t="shared" si="2"/>
        <v>5.0338337153572512</v>
      </c>
      <c r="H14" s="3">
        <f t="shared" si="3"/>
        <v>80.923360498401948</v>
      </c>
      <c r="I14" s="4">
        <f t="shared" si="4"/>
        <v>44.57540144642627</v>
      </c>
      <c r="J14" s="4">
        <f t="shared" si="5"/>
        <v>320.06190808009592</v>
      </c>
      <c r="K14" s="4">
        <f t="shared" si="1"/>
        <v>21.342793162812928</v>
      </c>
      <c r="L14" s="1">
        <f t="shared" si="6"/>
        <v>0.47880204036892721</v>
      </c>
    </row>
    <row r="15" spans="1:12" x14ac:dyDescent="0.3">
      <c r="A15">
        <f>CleanData!A9</f>
        <v>6</v>
      </c>
      <c r="B15">
        <f>CleanData!B9</f>
        <v>48</v>
      </c>
      <c r="C15">
        <f>CleanData!C9</f>
        <v>64</v>
      </c>
      <c r="D15">
        <f>CleanData!D9</f>
        <v>43</v>
      </c>
      <c r="E15" s="16">
        <f>CleanData!E9</f>
        <v>0.15</v>
      </c>
      <c r="F15">
        <f t="shared" si="0"/>
        <v>17</v>
      </c>
      <c r="G15" s="3">
        <f t="shared" si="2"/>
        <v>3.7000180548008639</v>
      </c>
      <c r="H15" s="3">
        <f t="shared" si="3"/>
        <v>50.687990531993911</v>
      </c>
      <c r="I15" s="4">
        <f t="shared" si="4"/>
        <v>98.556787665444432</v>
      </c>
      <c r="J15" s="4">
        <f t="shared" si="5"/>
        <v>563.73869443861599</v>
      </c>
      <c r="K15" s="4">
        <f t="shared" si="1"/>
        <v>37.59197220765995</v>
      </c>
      <c r="L15" s="1">
        <f t="shared" si="6"/>
        <v>0.3814244873246847</v>
      </c>
    </row>
    <row r="16" spans="1:12" x14ac:dyDescent="0.3">
      <c r="A16">
        <f>CleanData!A10</f>
        <v>7</v>
      </c>
      <c r="B16">
        <f>CleanData!B10</f>
        <v>44</v>
      </c>
      <c r="C16">
        <f>CleanData!C10</f>
        <v>53</v>
      </c>
      <c r="D16">
        <f>CleanData!D10</f>
        <v>23</v>
      </c>
      <c r="E16" s="16">
        <f>CleanData!E10</f>
        <v>0.15</v>
      </c>
      <c r="F16">
        <f t="shared" si="0"/>
        <v>21</v>
      </c>
      <c r="G16" s="3">
        <f t="shared" si="2"/>
        <v>5.0338337153572512</v>
      </c>
      <c r="H16" s="3">
        <f t="shared" si="3"/>
        <v>80.923360498401948</v>
      </c>
      <c r="I16" s="4">
        <f t="shared" si="4"/>
        <v>64.077139579237766</v>
      </c>
      <c r="J16" s="4">
        <f t="shared" si="5"/>
        <v>545.97878063342102</v>
      </c>
      <c r="K16" s="4">
        <f t="shared" si="1"/>
        <v>36.407682052022921</v>
      </c>
      <c r="L16" s="1">
        <f t="shared" si="6"/>
        <v>0.56818519508039522</v>
      </c>
    </row>
    <row r="17" spans="1:12" x14ac:dyDescent="0.3">
      <c r="A17">
        <f>CleanData!A11</f>
        <v>8</v>
      </c>
      <c r="B17">
        <f>CleanData!B11</f>
        <v>64</v>
      </c>
      <c r="C17">
        <f>CleanData!C11</f>
        <v>111</v>
      </c>
      <c r="D17">
        <f>CleanData!D11</f>
        <v>90</v>
      </c>
      <c r="E17" s="16">
        <f>CleanData!E11</f>
        <v>0.25</v>
      </c>
      <c r="F17">
        <f t="shared" si="0"/>
        <v>1</v>
      </c>
      <c r="G17" s="3">
        <f t="shared" si="2"/>
        <v>1.08</v>
      </c>
      <c r="H17" s="3">
        <f t="shared" si="3"/>
        <v>1.0800000000000012</v>
      </c>
      <c r="I17" s="4">
        <f t="shared" si="4"/>
        <v>94.5</v>
      </c>
      <c r="J17" s="4">
        <f t="shared" si="5"/>
        <v>144.18000000000004</v>
      </c>
      <c r="K17" s="4">
        <f t="shared" si="1"/>
        <v>9.6144022157247608</v>
      </c>
      <c r="L17" s="1">
        <f t="shared" si="6"/>
        <v>0.1017397059865054</v>
      </c>
    </row>
    <row r="18" spans="1:12" x14ac:dyDescent="0.3">
      <c r="A18">
        <f>CleanData!A12</f>
        <v>9</v>
      </c>
      <c r="B18">
        <f>CleanData!B12</f>
        <v>53</v>
      </c>
      <c r="C18">
        <f>CleanData!C12</f>
        <v>54</v>
      </c>
      <c r="D18">
        <f>CleanData!D12</f>
        <v>38</v>
      </c>
      <c r="E18" s="16">
        <f>CleanData!E12</f>
        <v>0.2</v>
      </c>
      <c r="F18">
        <f t="shared" si="0"/>
        <v>12</v>
      </c>
      <c r="G18" s="3">
        <f t="shared" si="2"/>
        <v>2.5181701168189798</v>
      </c>
      <c r="H18" s="3">
        <f t="shared" si="3"/>
        <v>26.003296468686624</v>
      </c>
      <c r="I18" s="4">
        <f t="shared" si="4"/>
        <v>68.242540388840908</v>
      </c>
      <c r="J18" s="4">
        <f t="shared" si="5"/>
        <v>333.60623947024328</v>
      </c>
      <c r="K18" s="4">
        <f t="shared" si="1"/>
        <v>22.2459742540041</v>
      </c>
      <c r="L18" s="1">
        <f t="shared" si="6"/>
        <v>0.32598397022221326</v>
      </c>
    </row>
    <row r="19" spans="1:12" x14ac:dyDescent="0.3">
      <c r="A19">
        <f>CleanData!A13</f>
        <v>10</v>
      </c>
      <c r="B19">
        <f>CleanData!B13</f>
        <v>52</v>
      </c>
      <c r="C19">
        <f>CleanData!C13</f>
        <v>73</v>
      </c>
      <c r="D19">
        <f>CleanData!D13</f>
        <v>35</v>
      </c>
      <c r="E19" s="16">
        <f>CleanData!E13</f>
        <v>0.2</v>
      </c>
      <c r="F19">
        <f t="shared" si="0"/>
        <v>13</v>
      </c>
      <c r="G19" s="3">
        <f t="shared" si="2"/>
        <v>2.7196237261644982</v>
      </c>
      <c r="H19" s="3">
        <f t="shared" si="3"/>
        <v>30.023085018285443</v>
      </c>
      <c r="I19" s="4">
        <f t="shared" si="4"/>
        <v>65.997719981313253</v>
      </c>
      <c r="J19" s="4">
        <f t="shared" si="5"/>
        <v>408.69412713800648</v>
      </c>
      <c r="K19" s="4">
        <f t="shared" si="1"/>
        <v>27.253084488204642</v>
      </c>
      <c r="L19" s="1">
        <f t="shared" si="6"/>
        <v>0.41293978785814334</v>
      </c>
    </row>
    <row r="20" spans="1:12" x14ac:dyDescent="0.3">
      <c r="A20">
        <f>CleanData!A14</f>
        <v>11</v>
      </c>
      <c r="B20">
        <f>CleanData!B14</f>
        <v>55</v>
      </c>
      <c r="C20">
        <f>CleanData!C14</f>
        <v>80</v>
      </c>
      <c r="D20">
        <f>CleanData!D14</f>
        <v>47</v>
      </c>
      <c r="E20" s="16">
        <f>CleanData!E14</f>
        <v>0.2</v>
      </c>
      <c r="F20">
        <f t="shared" si="0"/>
        <v>10</v>
      </c>
      <c r="G20" s="3">
        <f t="shared" si="2"/>
        <v>2.1589249972727877</v>
      </c>
      <c r="H20" s="3">
        <f t="shared" si="3"/>
        <v>19.081093337832463</v>
      </c>
      <c r="I20" s="4">
        <f t="shared" si="4"/>
        <v>76.558047458539747</v>
      </c>
      <c r="J20" s="4">
        <f t="shared" si="5"/>
        <v>352.0762771574482</v>
      </c>
      <c r="K20" s="4">
        <f t="shared" si="1"/>
        <v>23.477617833310404</v>
      </c>
      <c r="L20" s="1">
        <f t="shared" si="6"/>
        <v>0.30666427126455625</v>
      </c>
    </row>
    <row r="21" spans="1:12" x14ac:dyDescent="0.3">
      <c r="A21">
        <f>CleanData!A15</f>
        <v>12</v>
      </c>
      <c r="B21">
        <f>CleanData!B15</f>
        <v>64</v>
      </c>
      <c r="C21">
        <f>CleanData!C15</f>
        <v>91</v>
      </c>
      <c r="D21">
        <f>CleanData!D15</f>
        <v>96</v>
      </c>
      <c r="E21" s="16">
        <f>CleanData!E15</f>
        <v>0.15</v>
      </c>
      <c r="F21">
        <f t="shared" si="0"/>
        <v>1</v>
      </c>
      <c r="G21" s="3">
        <f t="shared" si="2"/>
        <v>1.08</v>
      </c>
      <c r="H21" s="3">
        <f t="shared" si="3"/>
        <v>1.0800000000000012</v>
      </c>
      <c r="I21" s="4">
        <f t="shared" si="4"/>
        <v>100.80000000000001</v>
      </c>
      <c r="J21" s="4">
        <f t="shared" si="5"/>
        <v>113.83200000000002</v>
      </c>
      <c r="K21" s="4">
        <f t="shared" si="1"/>
        <v>7.5906965808044173</v>
      </c>
      <c r="L21" s="1">
        <f t="shared" si="6"/>
        <v>7.5304529571472392E-2</v>
      </c>
    </row>
    <row r="22" spans="1:12" x14ac:dyDescent="0.3">
      <c r="A22">
        <f>CleanData!A16</f>
        <v>13</v>
      </c>
      <c r="B22">
        <f>CleanData!B16</f>
        <v>35</v>
      </c>
      <c r="C22">
        <f>CleanData!C16</f>
        <v>32</v>
      </c>
      <c r="D22">
        <f>CleanData!D16</f>
        <v>20</v>
      </c>
      <c r="E22" s="16">
        <f>CleanData!E16</f>
        <v>0.15</v>
      </c>
      <c r="F22">
        <f t="shared" si="0"/>
        <v>30</v>
      </c>
      <c r="G22" s="3">
        <f t="shared" si="2"/>
        <v>10.062656889073445</v>
      </c>
      <c r="H22" s="3">
        <f t="shared" si="3"/>
        <v>206.66572250122016</v>
      </c>
      <c r="I22" s="4">
        <f t="shared" si="4"/>
        <v>86.43884750301325</v>
      </c>
      <c r="J22" s="4">
        <f t="shared" si="5"/>
        <v>942.00218795401065</v>
      </c>
      <c r="K22" s="4">
        <f t="shared" si="1"/>
        <v>62.815840775992577</v>
      </c>
      <c r="L22" s="1">
        <f t="shared" si="6"/>
        <v>0.72670844869608908</v>
      </c>
    </row>
    <row r="23" spans="1:12" x14ac:dyDescent="0.3">
      <c r="A23">
        <f>CleanData!A17</f>
        <v>14</v>
      </c>
      <c r="B23">
        <f>CleanData!B17</f>
        <v>41</v>
      </c>
      <c r="C23">
        <f>CleanData!C17</f>
        <v>41</v>
      </c>
      <c r="D23">
        <f>CleanData!D17</f>
        <v>17</v>
      </c>
      <c r="E23" s="16">
        <f>CleanData!E17</f>
        <v>0.3</v>
      </c>
      <c r="F23">
        <f t="shared" si="0"/>
        <v>24</v>
      </c>
      <c r="G23" s="3">
        <f t="shared" si="2"/>
        <v>6.3411807372401148</v>
      </c>
      <c r="H23" s="3">
        <f t="shared" si="3"/>
        <v>112.17890856695091</v>
      </c>
      <c r="I23" s="4">
        <f t="shared" si="4"/>
        <v>54.826699043132912</v>
      </c>
      <c r="J23" s="4">
        <f t="shared" si="5"/>
        <v>832.10084391829423</v>
      </c>
      <c r="K23" s="4">
        <f t="shared" si="1"/>
        <v>55.487253415692116</v>
      </c>
      <c r="L23" s="1">
        <f t="shared" si="6"/>
        <v>1.0120480419957352</v>
      </c>
    </row>
    <row r="24" spans="1:12" x14ac:dyDescent="0.3">
      <c r="A24">
        <f>CleanData!A18</f>
        <v>15</v>
      </c>
      <c r="B24">
        <f>CleanData!B18</f>
        <v>55</v>
      </c>
      <c r="C24">
        <f>CleanData!C18</f>
        <v>56</v>
      </c>
      <c r="D24">
        <f>CleanData!D18</f>
        <v>46</v>
      </c>
      <c r="E24" s="16">
        <f>CleanData!E18</f>
        <v>0.3</v>
      </c>
      <c r="F24">
        <f t="shared" si="0"/>
        <v>10</v>
      </c>
      <c r="G24" s="3">
        <f t="shared" si="2"/>
        <v>2.1589249972727877</v>
      </c>
      <c r="H24" s="3">
        <f t="shared" si="3"/>
        <v>19.081093337832463</v>
      </c>
      <c r="I24" s="4">
        <f t="shared" si="4"/>
        <v>74.929152831762309</v>
      </c>
      <c r="J24" s="4">
        <f t="shared" si="5"/>
        <v>384.21888790936407</v>
      </c>
      <c r="K24" s="4">
        <f t="shared" si="1"/>
        <v>25.620994085442451</v>
      </c>
      <c r="L24" s="1">
        <f t="shared" si="6"/>
        <v>0.34193625734657668</v>
      </c>
    </row>
    <row r="25" spans="1:12" x14ac:dyDescent="0.3">
      <c r="A25">
        <f>CleanData!A19</f>
        <v>16</v>
      </c>
      <c r="B25">
        <f>CleanData!B19</f>
        <v>36</v>
      </c>
      <c r="C25">
        <f>CleanData!C19</f>
        <v>45</v>
      </c>
      <c r="D25">
        <f>CleanData!D19</f>
        <v>15</v>
      </c>
      <c r="E25" s="16">
        <f>CleanData!E19</f>
        <v>0.15</v>
      </c>
      <c r="F25">
        <f t="shared" si="0"/>
        <v>29</v>
      </c>
      <c r="G25" s="3">
        <f t="shared" si="2"/>
        <v>9.3172748972902255</v>
      </c>
      <c r="H25" s="3">
        <f t="shared" si="3"/>
        <v>187.24101486871106</v>
      </c>
      <c r="I25" s="4">
        <f t="shared" si="4"/>
        <v>61.742033930723771</v>
      </c>
      <c r="J25" s="4">
        <f t="shared" si="5"/>
        <v>840.56965383266004</v>
      </c>
      <c r="K25" s="4">
        <f t="shared" si="1"/>
        <v>56.051981844081837</v>
      </c>
      <c r="L25" s="1">
        <f t="shared" si="6"/>
        <v>0.9078415185831693</v>
      </c>
    </row>
    <row r="26" spans="1:12" x14ac:dyDescent="0.3">
      <c r="A26">
        <f>CleanData!A20</f>
        <v>17</v>
      </c>
      <c r="B26">
        <f>CleanData!B20</f>
        <v>43</v>
      </c>
      <c r="C26">
        <f>CleanData!C20</f>
        <v>17</v>
      </c>
      <c r="D26">
        <f>CleanData!D20</f>
        <v>20</v>
      </c>
      <c r="E26" s="16">
        <f>CleanData!E20</f>
        <v>0.15</v>
      </c>
      <c r="F26">
        <f t="shared" si="0"/>
        <v>22</v>
      </c>
      <c r="G26" s="3">
        <f t="shared" si="2"/>
        <v>5.4365404125858321</v>
      </c>
      <c r="H26" s="3">
        <f t="shared" si="3"/>
        <v>90.406068935907911</v>
      </c>
      <c r="I26" s="4">
        <f t="shared" si="4"/>
        <v>58.505214398434475</v>
      </c>
      <c r="J26" s="4">
        <f t="shared" si="5"/>
        <v>363.63939382168286</v>
      </c>
      <c r="K26" s="4">
        <f t="shared" si="1"/>
        <v>24.248684933305562</v>
      </c>
      <c r="L26" s="1">
        <f t="shared" si="6"/>
        <v>0.41447049092353083</v>
      </c>
    </row>
    <row r="27" spans="1:12" x14ac:dyDescent="0.3">
      <c r="A27">
        <f>CleanData!A21</f>
        <v>18</v>
      </c>
      <c r="B27">
        <f>CleanData!B21</f>
        <v>40</v>
      </c>
      <c r="C27">
        <f>CleanData!C21</f>
        <v>17</v>
      </c>
      <c r="D27">
        <f>CleanData!D21</f>
        <v>21</v>
      </c>
      <c r="E27" s="16">
        <f>CleanData!E21</f>
        <v>0.15</v>
      </c>
      <c r="F27">
        <f t="shared" si="0"/>
        <v>25</v>
      </c>
      <c r="G27" s="3">
        <f t="shared" si="2"/>
        <v>6.8484751962193249</v>
      </c>
      <c r="H27" s="3">
        <f t="shared" si="3"/>
        <v>124.63632919151783</v>
      </c>
      <c r="I27" s="4">
        <f t="shared" si="4"/>
        <v>71.113453758887104</v>
      </c>
      <c r="J27" s="4">
        <f t="shared" si="5"/>
        <v>509.02851528900965</v>
      </c>
      <c r="K27" s="4">
        <f t="shared" si="1"/>
        <v>33.943715392299474</v>
      </c>
      <c r="L27" s="1">
        <f t="shared" si="6"/>
        <v>0.47731777319362023</v>
      </c>
    </row>
    <row r="28" spans="1:12" x14ac:dyDescent="0.3">
      <c r="A28">
        <f>CleanData!A22</f>
        <v>19</v>
      </c>
      <c r="B28">
        <f>CleanData!B22</f>
        <v>49</v>
      </c>
      <c r="C28">
        <f>CleanData!C22</f>
        <v>82</v>
      </c>
      <c r="D28">
        <f>CleanData!D22</f>
        <v>44</v>
      </c>
      <c r="E28" s="16">
        <f>CleanData!E22</f>
        <v>0.15</v>
      </c>
      <c r="F28">
        <f t="shared" si="0"/>
        <v>16</v>
      </c>
      <c r="G28" s="3">
        <f t="shared" si="2"/>
        <v>3.4259426433341331</v>
      </c>
      <c r="H28" s="3">
        <f t="shared" si="3"/>
        <v>44.7504499782791</v>
      </c>
      <c r="I28" s="4">
        <f t="shared" si="4"/>
        <v>96.046481888805189</v>
      </c>
      <c r="J28" s="4">
        <f t="shared" si="5"/>
        <v>576.28026661004105</v>
      </c>
      <c r="K28" s="4">
        <f t="shared" si="1"/>
        <v>38.428285977070558</v>
      </c>
      <c r="L28" s="1">
        <f t="shared" si="6"/>
        <v>0.40010092219264942</v>
      </c>
    </row>
    <row r="29" spans="1:12" x14ac:dyDescent="0.3">
      <c r="A29">
        <f>CleanData!A23</f>
        <v>20</v>
      </c>
      <c r="B29">
        <f>CleanData!B23</f>
        <v>54</v>
      </c>
      <c r="C29">
        <f>CleanData!C23</f>
        <v>56</v>
      </c>
      <c r="D29">
        <f>CleanData!D23</f>
        <v>43</v>
      </c>
      <c r="E29" s="16">
        <f>CleanData!E23</f>
        <v>0.3</v>
      </c>
      <c r="F29">
        <f t="shared" si="0"/>
        <v>11</v>
      </c>
      <c r="G29" s="3">
        <f t="shared" si="2"/>
        <v>2.3316389970546108</v>
      </c>
      <c r="H29" s="3">
        <f t="shared" si="3"/>
        <v>22.366787001778693</v>
      </c>
      <c r="I29" s="4">
        <f t="shared" si="4"/>
        <v>73.544592399001488</v>
      </c>
      <c r="J29" s="4">
        <f t="shared" si="5"/>
        <v>419.10333615800334</v>
      </c>
      <c r="K29" s="4">
        <f t="shared" si="1"/>
        <v>27.947205186399955</v>
      </c>
      <c r="L29" s="1">
        <f t="shared" si="6"/>
        <v>0.38000353628690986</v>
      </c>
    </row>
  </sheetData>
  <pageMargins left="0.7" right="0.7" top="0.75" bottom="0.75" header="0.3" footer="0.3"/>
  <pageSetup paperSize="9" scale="76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O34" sqref="O34"/>
    </sheetView>
  </sheetViews>
  <sheetFormatPr defaultRowHeight="14.4" x14ac:dyDescent="0.3"/>
  <cols>
    <col min="1" max="1" width="7.88671875" bestFit="1" customWidth="1"/>
    <col min="3" max="3" width="10.109375" bestFit="1" customWidth="1"/>
    <col min="4" max="4" width="5.5546875" customWidth="1"/>
  </cols>
  <sheetData>
    <row r="1" spans="1:3" x14ac:dyDescent="0.3">
      <c r="A1" s="9" t="s">
        <v>16</v>
      </c>
    </row>
    <row r="3" spans="1:3" x14ac:dyDescent="0.3">
      <c r="A3" s="8" t="s">
        <v>28</v>
      </c>
      <c r="B3" s="13"/>
      <c r="C3" s="13"/>
    </row>
    <row r="4" spans="1:3" x14ac:dyDescent="0.3">
      <c r="A4" s="2" t="s">
        <v>55</v>
      </c>
      <c r="B4" s="2" t="s">
        <v>0</v>
      </c>
      <c r="C4" s="2" t="s">
        <v>5</v>
      </c>
    </row>
    <row r="5" spans="1:3" x14ac:dyDescent="0.3">
      <c r="A5">
        <f>Calculations1!A10</f>
        <v>1</v>
      </c>
      <c r="B5">
        <f>Calculations1!B10</f>
        <v>40</v>
      </c>
      <c r="C5" s="1">
        <f>Calculations1!L10</f>
        <v>0.37817349706688619</v>
      </c>
    </row>
    <row r="6" spans="1:3" x14ac:dyDescent="0.3">
      <c r="A6">
        <f>Calculations1!A11</f>
        <v>2</v>
      </c>
      <c r="B6">
        <f>Calculations1!B11</f>
        <v>64</v>
      </c>
      <c r="C6" s="1">
        <f>Calculations1!L11</f>
        <v>0.10168226682643128</v>
      </c>
    </row>
    <row r="7" spans="1:3" x14ac:dyDescent="0.3">
      <c r="A7">
        <f>Calculations1!A12</f>
        <v>3</v>
      </c>
      <c r="B7">
        <f>Calculations1!B12</f>
        <v>33</v>
      </c>
      <c r="C7" s="1">
        <f>Calculations1!L12</f>
        <v>0.57630040910471259</v>
      </c>
    </row>
    <row r="8" spans="1:3" x14ac:dyDescent="0.3">
      <c r="A8">
        <f>Calculations1!A13</f>
        <v>4</v>
      </c>
      <c r="B8">
        <f>Calculations1!B13</f>
        <v>20</v>
      </c>
      <c r="C8" s="1">
        <f>Calculations1!L13</f>
        <v>0.26757037281906293</v>
      </c>
    </row>
    <row r="9" spans="1:3" x14ac:dyDescent="0.3">
      <c r="A9">
        <f>Calculations1!A14</f>
        <v>5</v>
      </c>
      <c r="B9">
        <f>Calculations1!B14</f>
        <v>44</v>
      </c>
      <c r="C9" s="1">
        <f>Calculations1!L14</f>
        <v>0.38125238372009207</v>
      </c>
    </row>
    <row r="10" spans="1:3" x14ac:dyDescent="0.3">
      <c r="A10">
        <f>Calculations1!A15</f>
        <v>6</v>
      </c>
      <c r="B10">
        <f>Calculations1!B15</f>
        <v>48</v>
      </c>
      <c r="C10" s="1">
        <f>Calculations1!L15</f>
        <v>0.31139518126712989</v>
      </c>
    </row>
    <row r="11" spans="1:3" x14ac:dyDescent="0.3">
      <c r="A11">
        <f>Calculations1!A16</f>
        <v>7</v>
      </c>
      <c r="B11">
        <f>Calculations1!B16</f>
        <v>44</v>
      </c>
      <c r="C11" s="1">
        <f>Calculations1!L16</f>
        <v>0.44885842989587532</v>
      </c>
    </row>
    <row r="12" spans="1:3" x14ac:dyDescent="0.3">
      <c r="A12">
        <f>Calculations1!A17</f>
        <v>8</v>
      </c>
      <c r="B12">
        <f>Calculations1!B17</f>
        <v>64</v>
      </c>
      <c r="C12" s="1">
        <f>Calculations1!L17</f>
        <v>9.2354688170182581E-2</v>
      </c>
    </row>
    <row r="13" spans="1:3" x14ac:dyDescent="0.3">
      <c r="A13">
        <f>Calculations1!A18</f>
        <v>9</v>
      </c>
      <c r="B13">
        <f>Calculations1!B18</f>
        <v>53</v>
      </c>
      <c r="C13" s="1">
        <f>Calculations1!L18</f>
        <v>0.27539187518688324</v>
      </c>
    </row>
    <row r="14" spans="1:3" x14ac:dyDescent="0.3">
      <c r="A14">
        <f>Calculations1!A19</f>
        <v>10</v>
      </c>
      <c r="B14">
        <f>Calculations1!B19</f>
        <v>52</v>
      </c>
      <c r="C14" s="1">
        <f>Calculations1!L19</f>
        <v>0.34515070188509273</v>
      </c>
    </row>
    <row r="15" spans="1:3" x14ac:dyDescent="0.3">
      <c r="A15">
        <f>Calculations1!A20</f>
        <v>11</v>
      </c>
      <c r="B15">
        <f>Calculations1!B20</f>
        <v>55</v>
      </c>
      <c r="C15" s="1">
        <f>Calculations1!L20</f>
        <v>0.26166635521999787</v>
      </c>
    </row>
    <row r="16" spans="1:3" x14ac:dyDescent="0.3">
      <c r="A16">
        <f>Calculations1!A21</f>
        <v>12</v>
      </c>
      <c r="B16">
        <f>Calculations1!B21</f>
        <v>64</v>
      </c>
      <c r="C16" s="1">
        <f>Calculations1!L21</f>
        <v>6.8358034642817714E-2</v>
      </c>
    </row>
    <row r="17" spans="1:3" x14ac:dyDescent="0.3">
      <c r="A17">
        <f>Calculations1!A22</f>
        <v>13</v>
      </c>
      <c r="B17">
        <f>Calculations1!B22</f>
        <v>35</v>
      </c>
      <c r="C17" s="1">
        <f>Calculations1!L22</f>
        <v>0.54742263488347864</v>
      </c>
    </row>
    <row r="18" spans="1:3" x14ac:dyDescent="0.3">
      <c r="A18">
        <f>Calculations1!A23</f>
        <v>14</v>
      </c>
      <c r="B18">
        <f>Calculations1!B23</f>
        <v>41</v>
      </c>
      <c r="C18" s="1">
        <f>Calculations1!L23</f>
        <v>0.79564574385006148</v>
      </c>
    </row>
    <row r="19" spans="1:3" x14ac:dyDescent="0.3">
      <c r="A19">
        <f>Calculations1!A24</f>
        <v>15</v>
      </c>
      <c r="B19">
        <f>Calculations1!B24</f>
        <v>55</v>
      </c>
      <c r="C19" s="1">
        <f>Calculations1!L24</f>
        <v>0.29377742419938035</v>
      </c>
    </row>
    <row r="20" spans="1:3" x14ac:dyDescent="0.3">
      <c r="A20">
        <f>Calculations1!A25</f>
        <v>16</v>
      </c>
      <c r="B20">
        <f>Calculations1!B25</f>
        <v>36</v>
      </c>
      <c r="C20" s="1">
        <f>Calculations1!L25</f>
        <v>0.67651724293352811</v>
      </c>
    </row>
    <row r="21" spans="1:3" x14ac:dyDescent="0.3">
      <c r="A21">
        <f>Calculations1!A26</f>
        <v>17</v>
      </c>
      <c r="B21">
        <f>Calculations1!B26</f>
        <v>43</v>
      </c>
      <c r="C21" s="1">
        <f>Calculations1!L26</f>
        <v>0.33174319408615</v>
      </c>
    </row>
    <row r="22" spans="1:3" x14ac:dyDescent="0.3">
      <c r="A22">
        <f>Calculations1!A27</f>
        <v>18</v>
      </c>
      <c r="B22">
        <f>Calculations1!B27</f>
        <v>40</v>
      </c>
      <c r="C22" s="1">
        <f>Calculations1!L27</f>
        <v>0.37583190346481377</v>
      </c>
    </row>
    <row r="23" spans="1:3" x14ac:dyDescent="0.3">
      <c r="A23">
        <f>Calculations1!A28</f>
        <v>19</v>
      </c>
      <c r="B23">
        <f>Calculations1!B28</f>
        <v>49</v>
      </c>
      <c r="C23" s="1">
        <f>Calculations1!L28</f>
        <v>0.32744853364553844</v>
      </c>
    </row>
    <row r="24" spans="1:3" x14ac:dyDescent="0.3">
      <c r="A24">
        <f>Calculations1!A29</f>
        <v>20</v>
      </c>
      <c r="B24">
        <f>Calculations1!B29</f>
        <v>54</v>
      </c>
      <c r="C24" s="1">
        <f>Calculations1!L29</f>
        <v>0.32450323367179429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H15" sqref="H15"/>
    </sheetView>
  </sheetViews>
  <sheetFormatPr defaultRowHeight="14.4" x14ac:dyDescent="0.3"/>
  <cols>
    <col min="1" max="3" width="4.33203125" customWidth="1"/>
    <col min="4" max="4" width="8.88671875" customWidth="1"/>
    <col min="5" max="5" width="11" bestFit="1" customWidth="1"/>
  </cols>
  <sheetData>
    <row r="1" spans="1:5" x14ac:dyDescent="0.3">
      <c r="A1" s="9" t="s">
        <v>17</v>
      </c>
      <c r="B1" s="9"/>
    </row>
    <row r="3" spans="1:5" x14ac:dyDescent="0.3">
      <c r="A3" s="8" t="s">
        <v>53</v>
      </c>
      <c r="B3" s="8"/>
      <c r="C3" s="8"/>
      <c r="D3" s="8" t="s">
        <v>54</v>
      </c>
      <c r="E3" s="8"/>
    </row>
    <row r="4" spans="1:5" x14ac:dyDescent="0.3">
      <c r="A4" s="8"/>
      <c r="B4" s="8"/>
      <c r="C4" s="8"/>
      <c r="D4" s="2" t="s">
        <v>50</v>
      </c>
      <c r="E4" s="2" t="s">
        <v>51</v>
      </c>
    </row>
    <row r="5" spans="1:5" x14ac:dyDescent="0.3">
      <c r="A5" s="18">
        <v>20</v>
      </c>
      <c r="B5" s="22" t="s">
        <v>52</v>
      </c>
      <c r="C5" s="18">
        <f>A5+4</f>
        <v>24</v>
      </c>
      <c r="D5" s="21">
        <f>IFERROR(AVERAGEIFS(Calculations1!$L$10:$L$29,Calculations1!$B$10:$B$29,"&gt;="&amp;$A5,Calculations1!$B$10:$B$29,"&lt;="&amp;$C5),"")</f>
        <v>0.26757037281906293</v>
      </c>
      <c r="E5" s="1">
        <f>IFERROR(AVERAGEIFS(Calculations2!$L$10:$L$29,Calculations2!$B$10:$B$29,"&gt;="&amp;$A5,Calculations2!$B$10:$B$29,"&lt;="&amp;$C5),"")</f>
        <v>0.38535986919706167</v>
      </c>
    </row>
    <row r="6" spans="1:5" x14ac:dyDescent="0.3">
      <c r="A6" s="18">
        <f>A5+5</f>
        <v>25</v>
      </c>
      <c r="B6" s="22" t="s">
        <v>52</v>
      </c>
      <c r="C6" s="18">
        <f t="shared" ref="C6:C13" si="0">A6+4</f>
        <v>29</v>
      </c>
      <c r="D6" s="21" t="str">
        <f>IFERROR(AVERAGEIFS(Calculations1!$L$10:$L$29,Calculations1!$B$10:$B$29,"&gt;="&amp;$A6,Calculations1!$B$10:$B$29,"&lt;="&amp;$C6),"")</f>
        <v/>
      </c>
      <c r="E6" s="1" t="str">
        <f>IFERROR(AVERAGEIFS(Calculations2!$L$10:$L$29,Calculations2!$B$10:$B$29,"&gt;="&amp;$A6,Calculations2!$B$10:$B$29,"&lt;="&amp;$C6),"")</f>
        <v/>
      </c>
    </row>
    <row r="7" spans="1:5" x14ac:dyDescent="0.3">
      <c r="A7" s="18">
        <f t="shared" ref="A7:A13" si="1">A6+5</f>
        <v>30</v>
      </c>
      <c r="B7" s="22" t="s">
        <v>52</v>
      </c>
      <c r="C7" s="18">
        <f t="shared" si="0"/>
        <v>34</v>
      </c>
      <c r="D7" s="21">
        <f>IFERROR(AVERAGEIFS(Calculations1!$L$10:$L$29,Calculations1!$B$10:$B$29,"&gt;="&amp;$A7,Calculations1!$B$10:$B$29,"&lt;="&amp;$C7),"")</f>
        <v>0.57630040910471259</v>
      </c>
      <c r="E7" s="1">
        <f>IFERROR(AVERAGEIFS(Calculations2!$L$10:$L$29,Calculations2!$B$10:$B$29,"&gt;="&amp;$A7,Calculations2!$B$10:$B$29,"&lt;="&amp;$C7),"")</f>
        <v>0.77327284977586519</v>
      </c>
    </row>
    <row r="8" spans="1:5" x14ac:dyDescent="0.3">
      <c r="A8" s="18">
        <f t="shared" si="1"/>
        <v>35</v>
      </c>
      <c r="B8" s="22" t="s">
        <v>52</v>
      </c>
      <c r="C8" s="18">
        <f t="shared" si="0"/>
        <v>39</v>
      </c>
      <c r="D8" s="21">
        <f>IFERROR(AVERAGEIFS(Calculations1!$L$10:$L$29,Calculations1!$B$10:$B$29,"&gt;="&amp;$A8,Calculations1!$B$10:$B$29,"&lt;="&amp;$C8),"")</f>
        <v>0.61196993890850337</v>
      </c>
      <c r="E8" s="1">
        <f>IFERROR(AVERAGEIFS(Calculations2!$L$10:$L$29,Calculations2!$B$10:$B$29,"&gt;="&amp;$A8,Calculations2!$B$10:$B$29,"&lt;="&amp;$C8),"")</f>
        <v>0.81727498363962914</v>
      </c>
    </row>
    <row r="9" spans="1:5" x14ac:dyDescent="0.3">
      <c r="A9" s="18">
        <f t="shared" si="1"/>
        <v>40</v>
      </c>
      <c r="B9" s="22" t="s">
        <v>52</v>
      </c>
      <c r="C9" s="18">
        <f t="shared" si="0"/>
        <v>44</v>
      </c>
      <c r="D9" s="21">
        <f>IFERROR(AVERAGEIFS(Calculations1!$L$10:$L$29,Calculations1!$B$10:$B$29,"&gt;="&amp;$A9,Calculations1!$B$10:$B$29,"&lt;="&amp;$C9),"")</f>
        <v>0.45191752534731316</v>
      </c>
      <c r="E9" s="1">
        <f>IFERROR(AVERAGEIFS(Calculations2!$L$10:$L$29,Calculations2!$B$10:$B$29,"&gt;="&amp;$A9,Calculations2!$B$10:$B$29,"&lt;="&amp;$C9),"")</f>
        <v>0.5718920390031571</v>
      </c>
    </row>
    <row r="10" spans="1:5" x14ac:dyDescent="0.3">
      <c r="A10" s="18">
        <f t="shared" si="1"/>
        <v>45</v>
      </c>
      <c r="B10" s="22" t="s">
        <v>52</v>
      </c>
      <c r="C10" s="18">
        <f t="shared" si="0"/>
        <v>49</v>
      </c>
      <c r="D10" s="21">
        <f>IFERROR(AVERAGEIFS(Calculations1!$L$10:$L$29,Calculations1!$B$10:$B$29,"&gt;="&amp;$A10,Calculations1!$B$10:$B$29,"&lt;="&amp;$C10),"")</f>
        <v>0.31942185745633417</v>
      </c>
      <c r="E10" s="1">
        <f>IFERROR(AVERAGEIFS(Calculations2!$L$10:$L$29,Calculations2!$B$10:$B$29,"&gt;="&amp;$A10,Calculations2!$B$10:$B$29,"&lt;="&amp;$C10),"")</f>
        <v>0.39076270475866703</v>
      </c>
    </row>
    <row r="11" spans="1:5" x14ac:dyDescent="0.3">
      <c r="A11" s="18">
        <f t="shared" si="1"/>
        <v>50</v>
      </c>
      <c r="B11" s="22" t="s">
        <v>52</v>
      </c>
      <c r="C11" s="18">
        <f t="shared" si="0"/>
        <v>54</v>
      </c>
      <c r="D11" s="21">
        <f>IFERROR(AVERAGEIFS(Calculations1!$L$10:$L$29,Calculations1!$B$10:$B$29,"&gt;="&amp;$A11,Calculations1!$B$10:$B$29,"&lt;="&amp;$C11),"")</f>
        <v>0.31501527024792342</v>
      </c>
      <c r="E11" s="1">
        <f>IFERROR(AVERAGEIFS(Calculations2!$L$10:$L$29,Calculations2!$B$10:$B$29,"&gt;="&amp;$A11,Calculations2!$B$10:$B$29,"&lt;="&amp;$C11),"")</f>
        <v>0.37297576478908878</v>
      </c>
    </row>
    <row r="12" spans="1:5" x14ac:dyDescent="0.3">
      <c r="A12" s="18">
        <f t="shared" si="1"/>
        <v>55</v>
      </c>
      <c r="B12" s="22" t="s">
        <v>52</v>
      </c>
      <c r="C12" s="18">
        <f t="shared" si="0"/>
        <v>59</v>
      </c>
      <c r="D12" s="21">
        <f>IFERROR(AVERAGEIFS(Calculations1!$L$10:$L$29,Calculations1!$B$10:$B$29,"&gt;="&amp;$A12,Calculations1!$B$10:$B$29,"&lt;="&amp;$C12),"")</f>
        <v>0.27772188970968914</v>
      </c>
      <c r="E12" s="1">
        <f>IFERROR(AVERAGEIFS(Calculations2!$L$10:$L$29,Calculations2!$B$10:$B$29,"&gt;="&amp;$A12,Calculations2!$B$10:$B$29,"&lt;="&amp;$C12),"")</f>
        <v>0.32430026430556647</v>
      </c>
    </row>
    <row r="13" spans="1:5" x14ac:dyDescent="0.3">
      <c r="A13" s="18">
        <f t="shared" si="1"/>
        <v>60</v>
      </c>
      <c r="B13" s="22" t="s">
        <v>52</v>
      </c>
      <c r="C13" s="18">
        <f t="shared" si="0"/>
        <v>64</v>
      </c>
      <c r="D13" s="21">
        <f>IFERROR(AVERAGEIFS(Calculations1!$L$10:$L$29,Calculations1!$B$10:$B$29,"&gt;="&amp;$A13,Calculations1!$B$10:$B$29,"&lt;="&amp;$C13),"")</f>
        <v>8.74649965464772E-2</v>
      </c>
      <c r="E13" s="1">
        <f>IFERROR(AVERAGEIFS(Calculations2!$L$10:$L$29,Calculations2!$B$10:$B$29,"&gt;="&amp;$A13,Calculations2!$B$10:$B$29,"&lt;="&amp;$C13),"")</f>
        <v>9.6353127372935055E-2</v>
      </c>
    </row>
    <row r="14" spans="1:5" x14ac:dyDescent="0.3">
      <c r="A14" s="18"/>
      <c r="B14" s="18"/>
    </row>
  </sheetData>
  <pageMargins left="0.7" right="0.7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RawData</vt:lpstr>
      <vt:lpstr>CleanData</vt:lpstr>
      <vt:lpstr>Parameters</vt:lpstr>
      <vt:lpstr>Calculations1</vt:lpstr>
      <vt:lpstr>Calculations2</vt:lpstr>
      <vt:lpstr>Graph</vt:lpstr>
      <vt:lpstr>Table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lastPrinted>2014-11-11T17:29:21Z</cp:lastPrinted>
  <dcterms:created xsi:type="dcterms:W3CDTF">2014-09-04T09:09:23Z</dcterms:created>
  <dcterms:modified xsi:type="dcterms:W3CDTF">2014-12-10T12:02:30Z</dcterms:modified>
</cp:coreProperties>
</file>